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d1e71643d8b0b4/KajaaninMp/Laskurit/"/>
    </mc:Choice>
  </mc:AlternateContent>
  <xr:revisionPtr revIDLastSave="45" documentId="8_{D1503C0B-49D8-4AF7-9A95-B8A312F552C7}" xr6:coauthVersionLast="47" xr6:coauthVersionMax="47" xr10:uidLastSave="{5325C91C-D0EF-4C76-A69C-BF584103DF2E}"/>
  <workbookProtection workbookAlgorithmName="SHA-512" workbookHashValue="s5conhCTK/G+yR187r82tkSsAVlmEQI9Hk0RA09kkiNNAC0yK3aDC09kEyJgc/s+2EiCpGX8YJSC/vwAHLcyxg==" workbookSaltValue="xwBN+zR0solR9q2u28r37Q==" workbookSpinCount="100000" lockStructure="1"/>
  <bookViews>
    <workbookView xWindow="-108" yWindow="-108" windowWidth="23256" windowHeight="12576" xr2:uid="{BF4F1BF2-420A-4B70-A331-067C1B52C96E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F1" i="3"/>
  <c r="B4" i="3" s="1"/>
  <c r="B16" i="3"/>
  <c r="B15" i="3"/>
  <c r="B11" i="3"/>
  <c r="B12" i="3"/>
  <c r="B10" i="3"/>
  <c r="C2" i="2" s="1"/>
  <c r="F16" i="1"/>
  <c r="G16" i="1"/>
  <c r="H16" i="1"/>
  <c r="I16" i="1"/>
  <c r="J16" i="1"/>
  <c r="F17" i="1"/>
  <c r="G17" i="1"/>
  <c r="H17" i="1"/>
  <c r="I17" i="1"/>
  <c r="J17" i="1"/>
  <c r="F15" i="1"/>
  <c r="G15" i="1"/>
  <c r="H15" i="1"/>
  <c r="I15" i="1"/>
  <c r="J15" i="1"/>
  <c r="D1" i="1" l="1"/>
  <c r="B7" i="3"/>
  <c r="E20" i="3" s="1"/>
  <c r="B5" i="3"/>
  <c r="D2" i="2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B228" i="2"/>
  <c r="B202" i="2"/>
  <c r="B229" i="2" s="1"/>
  <c r="B176" i="2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219" i="2" s="1"/>
  <c r="B272" i="2"/>
  <c r="B273" i="2" s="1"/>
  <c r="B274" i="2" s="1"/>
  <c r="B275" i="2" s="1"/>
  <c r="B276" i="2" s="1"/>
  <c r="B277" i="2" s="1"/>
  <c r="B278" i="2" s="1"/>
  <c r="B279" i="2" s="1"/>
  <c r="B280" i="2" s="1"/>
  <c r="B246" i="2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T158" i="2" a="1"/>
  <c r="U157" i="2" a="1"/>
  <c r="U158" i="2" a="1"/>
  <c r="T157" i="2" a="1"/>
  <c r="S157" i="2" a="1"/>
  <c r="U159" i="2" a="1"/>
  <c r="E19" i="3" l="1"/>
  <c r="D22" i="3" s="1"/>
  <c r="B25" i="3"/>
  <c r="B30" i="3" s="1"/>
  <c r="D30" i="3" s="1"/>
  <c r="B29" i="3"/>
  <c r="B20" i="3"/>
  <c r="B33" i="3" s="1"/>
  <c r="B203" i="2"/>
  <c r="B230" i="2" s="1"/>
  <c r="B208" i="2"/>
  <c r="B235" i="2" s="1"/>
  <c r="B204" i="2"/>
  <c r="B231" i="2" s="1"/>
  <c r="B212" i="2"/>
  <c r="B215" i="2"/>
  <c r="B211" i="2"/>
  <c r="B238" i="2" s="1"/>
  <c r="B239" i="2" s="1"/>
  <c r="B240" i="2" s="1"/>
  <c r="B241" i="2" s="1"/>
  <c r="B242" i="2" s="1"/>
  <c r="B243" i="2" s="1"/>
  <c r="B244" i="2" s="1"/>
  <c r="B207" i="2"/>
  <c r="B234" i="2" s="1"/>
  <c r="B218" i="2"/>
  <c r="B193" i="2"/>
  <c r="B214" i="2"/>
  <c r="B210" i="2"/>
  <c r="B237" i="2" s="1"/>
  <c r="B206" i="2"/>
  <c r="B233" i="2" s="1"/>
  <c r="B217" i="2"/>
  <c r="B213" i="2"/>
  <c r="B209" i="2"/>
  <c r="B236" i="2" s="1"/>
  <c r="B205" i="2"/>
  <c r="B232" i="2" s="1"/>
  <c r="B216" i="2"/>
  <c r="U158" i="2"/>
  <c r="Z158" i="2" s="1"/>
  <c r="U159" i="2"/>
  <c r="Z159" i="2" s="1"/>
  <c r="U157" i="2"/>
  <c r="Z157" i="2" s="1"/>
  <c r="T158" i="2"/>
  <c r="Y158" i="2" s="1"/>
  <c r="T157" i="2"/>
  <c r="Y157" i="2" s="1"/>
  <c r="S157" i="2"/>
  <c r="X157" i="2" s="1"/>
  <c r="C4" i="2"/>
  <c r="C80" i="2" s="1"/>
  <c r="E21" i="3" l="1"/>
  <c r="B26" i="3"/>
  <c r="D32" i="3" s="1"/>
  <c r="B194" i="2"/>
  <c r="B220" i="2"/>
  <c r="C6" i="2"/>
  <c r="D4" i="2"/>
  <c r="D80" i="2" s="1"/>
  <c r="B7" i="2"/>
  <c r="E22" i="3" l="1"/>
  <c r="B19" i="3"/>
  <c r="B23" i="3" s="1"/>
  <c r="B24" i="3" s="1"/>
  <c r="D23" i="3"/>
  <c r="B195" i="2"/>
  <c r="B221" i="2"/>
  <c r="A31" i="2"/>
  <c r="A107" i="2" s="1"/>
  <c r="B83" i="2"/>
  <c r="C30" i="2"/>
  <c r="C55" i="2" s="1"/>
  <c r="C82" i="2"/>
  <c r="B31" i="2"/>
  <c r="B107" i="2" s="1"/>
  <c r="C7" i="2"/>
  <c r="B8" i="2"/>
  <c r="E4" i="2"/>
  <c r="E80" i="2" s="1"/>
  <c r="D6" i="2"/>
  <c r="B36" i="3" l="1"/>
  <c r="B37" i="3" s="1"/>
  <c r="B27" i="3"/>
  <c r="B49" i="3" s="1"/>
  <c r="D55" i="3" s="1"/>
  <c r="D56" i="3" s="1"/>
  <c r="B28" i="3"/>
  <c r="B31" i="3" s="1"/>
  <c r="B35" i="3"/>
  <c r="B40" i="3" s="1"/>
  <c r="B41" i="3" s="1"/>
  <c r="B196" i="2"/>
  <c r="B222" i="2"/>
  <c r="C54" i="2"/>
  <c r="C106" i="2"/>
  <c r="C131" i="2" s="1"/>
  <c r="B132" i="2"/>
  <c r="A132" i="2"/>
  <c r="A32" i="2"/>
  <c r="A108" i="2" s="1"/>
  <c r="B84" i="2"/>
  <c r="D30" i="2"/>
  <c r="D31" i="2" s="1"/>
  <c r="D82" i="2"/>
  <c r="D106" i="2" s="1"/>
  <c r="B56" i="2"/>
  <c r="A56" i="2"/>
  <c r="C31" i="2"/>
  <c r="B32" i="2"/>
  <c r="B108" i="2" s="1"/>
  <c r="D7" i="2"/>
  <c r="B9" i="2"/>
  <c r="F4" i="2"/>
  <c r="F80" i="2" s="1"/>
  <c r="E6" i="2"/>
  <c r="D8" i="2"/>
  <c r="C8" i="2"/>
  <c r="B42" i="3" l="1"/>
  <c r="B50" i="3" s="1"/>
  <c r="E55" i="3" s="1"/>
  <c r="F55" i="3" s="1"/>
  <c r="E39" i="3"/>
  <c r="B38" i="3"/>
  <c r="E4" i="3"/>
  <c r="D28" i="3"/>
  <c r="B197" i="2"/>
  <c r="B223" i="2"/>
  <c r="D54" i="2"/>
  <c r="D55" i="2"/>
  <c r="C130" i="2"/>
  <c r="C56" i="2"/>
  <c r="A33" i="2"/>
  <c r="A109" i="2" s="1"/>
  <c r="B85" i="2"/>
  <c r="D130" i="2"/>
  <c r="D131" i="2"/>
  <c r="E30" i="2"/>
  <c r="E54" i="2" s="1"/>
  <c r="E82" i="2"/>
  <c r="E106" i="2" s="1"/>
  <c r="B133" i="2"/>
  <c r="A133" i="2"/>
  <c r="D32" i="2"/>
  <c r="A57" i="2"/>
  <c r="B57" i="2"/>
  <c r="C32" i="2"/>
  <c r="B33" i="2"/>
  <c r="E7" i="2"/>
  <c r="G4" i="2"/>
  <c r="G80" i="2" s="1"/>
  <c r="F6" i="2"/>
  <c r="F82" i="2" s="1"/>
  <c r="F106" i="2" s="1"/>
  <c r="B10" i="2"/>
  <c r="E8" i="2"/>
  <c r="E9" i="2"/>
  <c r="C9" i="2"/>
  <c r="D9" i="2"/>
  <c r="I4" i="3" l="1"/>
  <c r="J4" i="3" s="1"/>
  <c r="I6" i="3"/>
  <c r="B3" i="2"/>
  <c r="D85" i="2" s="1"/>
  <c r="F38" i="3"/>
  <c r="F4" i="3"/>
  <c r="E4" i="1" s="1"/>
  <c r="D34" i="3"/>
  <c r="H4" i="1"/>
  <c r="I4" i="1" s="1"/>
  <c r="E31" i="2"/>
  <c r="B198" i="2"/>
  <c r="B224" i="2"/>
  <c r="D56" i="2"/>
  <c r="E55" i="2"/>
  <c r="E56" i="2" s="1"/>
  <c r="A34" i="2"/>
  <c r="A110" i="2" s="1"/>
  <c r="B86" i="2"/>
  <c r="E33" i="2"/>
  <c r="B109" i="2"/>
  <c r="E131" i="2"/>
  <c r="E130" i="2"/>
  <c r="F131" i="2"/>
  <c r="F130" i="2"/>
  <c r="E32" i="2"/>
  <c r="C57" i="2"/>
  <c r="D57" i="2"/>
  <c r="B58" i="2"/>
  <c r="A58" i="2"/>
  <c r="C33" i="2"/>
  <c r="D33" i="2"/>
  <c r="F9" i="2"/>
  <c r="F30" i="2"/>
  <c r="F54" i="2" s="1"/>
  <c r="B34" i="2"/>
  <c r="B110" i="2" s="1"/>
  <c r="F7" i="2"/>
  <c r="F8" i="2"/>
  <c r="H4" i="2"/>
  <c r="H80" i="2" s="1"/>
  <c r="G6" i="2"/>
  <c r="B11" i="2"/>
  <c r="F10" i="2"/>
  <c r="C10" i="2"/>
  <c r="D10" i="2"/>
  <c r="E10" i="2"/>
  <c r="D83" i="2" l="1"/>
  <c r="D108" i="2"/>
  <c r="E6" i="3"/>
  <c r="E83" i="2"/>
  <c r="F81" i="2"/>
  <c r="C107" i="2"/>
  <c r="F6" i="3"/>
  <c r="F7" i="3" s="1"/>
  <c r="E7" i="1" s="1"/>
  <c r="B2" i="2" s="1"/>
  <c r="D107" i="2"/>
  <c r="G81" i="2"/>
  <c r="D132" i="2"/>
  <c r="E85" i="2"/>
  <c r="D86" i="2"/>
  <c r="C109" i="2"/>
  <c r="C133" i="2"/>
  <c r="C84" i="2"/>
  <c r="C81" i="2"/>
  <c r="C86" i="2"/>
  <c r="H81" i="2"/>
  <c r="E108" i="2"/>
  <c r="D84" i="2"/>
  <c r="D81" i="2"/>
  <c r="F86" i="2"/>
  <c r="F84" i="2"/>
  <c r="F85" i="2"/>
  <c r="E132" i="2"/>
  <c r="C132" i="2"/>
  <c r="C83" i="2"/>
  <c r="C85" i="2"/>
  <c r="E107" i="2"/>
  <c r="E86" i="2"/>
  <c r="F83" i="2"/>
  <c r="D109" i="2"/>
  <c r="D133" i="2"/>
  <c r="E109" i="2"/>
  <c r="E84" i="2"/>
  <c r="C108" i="2"/>
  <c r="E81" i="2"/>
  <c r="E57" i="2"/>
  <c r="E133" i="2" s="1"/>
  <c r="B199" i="2"/>
  <c r="B225" i="2"/>
  <c r="G30" i="2"/>
  <c r="G54" i="2" s="1"/>
  <c r="G82" i="2"/>
  <c r="G106" i="2" s="1"/>
  <c r="A134" i="2"/>
  <c r="B134" i="2"/>
  <c r="B135" i="2"/>
  <c r="A135" i="2"/>
  <c r="A35" i="2"/>
  <c r="A111" i="2" s="1"/>
  <c r="B87" i="2"/>
  <c r="G10" i="2"/>
  <c r="G86" i="2" s="1"/>
  <c r="C58" i="2"/>
  <c r="C134" i="2" s="1"/>
  <c r="D58" i="2"/>
  <c r="D134" i="2" s="1"/>
  <c r="E58" i="2"/>
  <c r="E134" i="2" s="1"/>
  <c r="E34" i="2"/>
  <c r="E110" i="2" s="1"/>
  <c r="D34" i="2"/>
  <c r="D110" i="2" s="1"/>
  <c r="F55" i="2"/>
  <c r="F58" i="2" s="1"/>
  <c r="F134" i="2" s="1"/>
  <c r="F31" i="2"/>
  <c r="F107" i="2" s="1"/>
  <c r="F33" i="2"/>
  <c r="F109" i="2" s="1"/>
  <c r="F32" i="2"/>
  <c r="F108" i="2" s="1"/>
  <c r="B59" i="2"/>
  <c r="A59" i="2"/>
  <c r="F34" i="2"/>
  <c r="F110" i="2" s="1"/>
  <c r="C34" i="2"/>
  <c r="C110" i="2" s="1"/>
  <c r="B35" i="2"/>
  <c r="B111" i="2" s="1"/>
  <c r="I4" i="2"/>
  <c r="I80" i="2" s="1"/>
  <c r="I81" i="2" s="1"/>
  <c r="H6" i="2"/>
  <c r="B12" i="2"/>
  <c r="C11" i="2"/>
  <c r="C87" i="2" s="1"/>
  <c r="G11" i="2"/>
  <c r="G87" i="2" s="1"/>
  <c r="D11" i="2"/>
  <c r="D87" i="2" s="1"/>
  <c r="E11" i="2"/>
  <c r="E87" i="2" s="1"/>
  <c r="F11" i="2"/>
  <c r="F87" i="2" s="1"/>
  <c r="G7" i="2"/>
  <c r="G83" i="2" s="1"/>
  <c r="G8" i="2"/>
  <c r="G84" i="2" s="1"/>
  <c r="G9" i="2"/>
  <c r="G85" i="2" s="1"/>
  <c r="E6" i="1" l="1"/>
  <c r="E5" i="3"/>
  <c r="L15" i="3" s="1"/>
  <c r="K15" i="1" s="1"/>
  <c r="B200" i="2"/>
  <c r="B227" i="2" s="1"/>
  <c r="B226" i="2"/>
  <c r="G31" i="2"/>
  <c r="G107" i="2" s="1"/>
  <c r="G33" i="2"/>
  <c r="G109" i="2" s="1"/>
  <c r="G55" i="2"/>
  <c r="G59" i="2" s="1"/>
  <c r="G135" i="2" s="1"/>
  <c r="G32" i="2"/>
  <c r="G108" i="2" s="1"/>
  <c r="G34" i="2"/>
  <c r="G110" i="2" s="1"/>
  <c r="H30" i="2"/>
  <c r="H54" i="2" s="1"/>
  <c r="H82" i="2"/>
  <c r="H106" i="2" s="1"/>
  <c r="A36" i="2"/>
  <c r="A112" i="2" s="1"/>
  <c r="B88" i="2"/>
  <c r="G130" i="2"/>
  <c r="G131" i="2"/>
  <c r="A136" i="2"/>
  <c r="B136" i="2"/>
  <c r="C59" i="2"/>
  <c r="C135" i="2" s="1"/>
  <c r="D59" i="2"/>
  <c r="D135" i="2" s="1"/>
  <c r="E59" i="2"/>
  <c r="E135" i="2" s="1"/>
  <c r="F56" i="2"/>
  <c r="F132" i="2" s="1"/>
  <c r="F59" i="2"/>
  <c r="F135" i="2" s="1"/>
  <c r="F57" i="2"/>
  <c r="F133" i="2" s="1"/>
  <c r="E35" i="2"/>
  <c r="E111" i="2" s="1"/>
  <c r="G35" i="2"/>
  <c r="G111" i="2" s="1"/>
  <c r="H31" i="2"/>
  <c r="H107" i="2" s="1"/>
  <c r="F35" i="2"/>
  <c r="F111" i="2" s="1"/>
  <c r="B60" i="2"/>
  <c r="A60" i="2"/>
  <c r="C35" i="2"/>
  <c r="C111" i="2" s="1"/>
  <c r="D35" i="2"/>
  <c r="D111" i="2" s="1"/>
  <c r="B36" i="2"/>
  <c r="D12" i="2"/>
  <c r="D88" i="2" s="1"/>
  <c r="H12" i="2"/>
  <c r="H88" i="2" s="1"/>
  <c r="E12" i="2"/>
  <c r="E88" i="2" s="1"/>
  <c r="C12" i="2"/>
  <c r="C88" i="2" s="1"/>
  <c r="F12" i="2"/>
  <c r="F88" i="2" s="1"/>
  <c r="G12" i="2"/>
  <c r="G88" i="2" s="1"/>
  <c r="H7" i="2"/>
  <c r="H83" i="2" s="1"/>
  <c r="H8" i="2"/>
  <c r="H84" i="2" s="1"/>
  <c r="H9" i="2"/>
  <c r="H85" i="2" s="1"/>
  <c r="H10" i="2"/>
  <c r="H86" i="2" s="1"/>
  <c r="H11" i="2"/>
  <c r="H87" i="2" s="1"/>
  <c r="J4" i="2"/>
  <c r="J80" i="2" s="1"/>
  <c r="J81" i="2" s="1"/>
  <c r="B13" i="2"/>
  <c r="I6" i="2"/>
  <c r="I82" i="2" s="1"/>
  <c r="I106" i="2" s="1"/>
  <c r="F5" i="3" l="1"/>
  <c r="E5" i="1" s="1"/>
  <c r="L16" i="3"/>
  <c r="K16" i="1" s="1"/>
  <c r="I5" i="3"/>
  <c r="H35" i="2"/>
  <c r="H111" i="2" s="1"/>
  <c r="H32" i="2"/>
  <c r="H108" i="2" s="1"/>
  <c r="H33" i="2"/>
  <c r="H109" i="2" s="1"/>
  <c r="G57" i="2"/>
  <c r="G133" i="2" s="1"/>
  <c r="G56" i="2"/>
  <c r="G132" i="2" s="1"/>
  <c r="H34" i="2"/>
  <c r="H110" i="2" s="1"/>
  <c r="H55" i="2"/>
  <c r="H59" i="2" s="1"/>
  <c r="H135" i="2" s="1"/>
  <c r="G58" i="2"/>
  <c r="G134" i="2" s="1"/>
  <c r="H36" i="2"/>
  <c r="H112" i="2" s="1"/>
  <c r="B112" i="2"/>
  <c r="A37" i="2"/>
  <c r="A113" i="2" s="1"/>
  <c r="B89" i="2"/>
  <c r="H131" i="2"/>
  <c r="H130" i="2"/>
  <c r="I131" i="2"/>
  <c r="I130" i="2"/>
  <c r="C60" i="2"/>
  <c r="C136" i="2" s="1"/>
  <c r="D60" i="2"/>
  <c r="D136" i="2" s="1"/>
  <c r="E60" i="2"/>
  <c r="E136" i="2" s="1"/>
  <c r="G60" i="2"/>
  <c r="G136" i="2" s="1"/>
  <c r="F60" i="2"/>
  <c r="F136" i="2" s="1"/>
  <c r="B61" i="2"/>
  <c r="A61" i="2"/>
  <c r="D36" i="2"/>
  <c r="D112" i="2" s="1"/>
  <c r="F36" i="2"/>
  <c r="F112" i="2" s="1"/>
  <c r="I12" i="2"/>
  <c r="I88" i="2" s="1"/>
  <c r="I30" i="2"/>
  <c r="I54" i="2" s="1"/>
  <c r="C36" i="2"/>
  <c r="C112" i="2" s="1"/>
  <c r="E36" i="2"/>
  <c r="E112" i="2" s="1"/>
  <c r="G36" i="2"/>
  <c r="G112" i="2" s="1"/>
  <c r="B37" i="2"/>
  <c r="E13" i="2"/>
  <c r="E89" i="2" s="1"/>
  <c r="I13" i="2"/>
  <c r="I89" i="2" s="1"/>
  <c r="F13" i="2"/>
  <c r="F89" i="2" s="1"/>
  <c r="C13" i="2"/>
  <c r="C89" i="2" s="1"/>
  <c r="D13" i="2"/>
  <c r="D89" i="2" s="1"/>
  <c r="G13" i="2"/>
  <c r="G89" i="2" s="1"/>
  <c r="H13" i="2"/>
  <c r="H89" i="2" s="1"/>
  <c r="K4" i="2"/>
  <c r="K80" i="2" s="1"/>
  <c r="K81" i="2" s="1"/>
  <c r="J6" i="2"/>
  <c r="B14" i="2"/>
  <c r="I7" i="2"/>
  <c r="I83" i="2" s="1"/>
  <c r="I8" i="2"/>
  <c r="I84" i="2" s="1"/>
  <c r="I9" i="2"/>
  <c r="I85" i="2" s="1"/>
  <c r="I10" i="2"/>
  <c r="I86" i="2" s="1"/>
  <c r="I11" i="2"/>
  <c r="I87" i="2" s="1"/>
  <c r="L17" i="3" l="1"/>
  <c r="K17" i="1" s="1"/>
  <c r="H57" i="2"/>
  <c r="H133" i="2" s="1"/>
  <c r="H61" i="2"/>
  <c r="H137" i="2" s="1"/>
  <c r="H58" i="2"/>
  <c r="H134" i="2" s="1"/>
  <c r="H60" i="2"/>
  <c r="H136" i="2" s="1"/>
  <c r="H56" i="2"/>
  <c r="H132" i="2" s="1"/>
  <c r="D37" i="2"/>
  <c r="D113" i="2" s="1"/>
  <c r="B113" i="2"/>
  <c r="J30" i="2"/>
  <c r="J54" i="2" s="1"/>
  <c r="J82" i="2"/>
  <c r="J106" i="2" s="1"/>
  <c r="B137" i="2"/>
  <c r="A137" i="2"/>
  <c r="A38" i="2"/>
  <c r="A114" i="2" s="1"/>
  <c r="B90" i="2"/>
  <c r="F37" i="2"/>
  <c r="F113" i="2" s="1"/>
  <c r="C61" i="2"/>
  <c r="C137" i="2" s="1"/>
  <c r="D61" i="2"/>
  <c r="D137" i="2" s="1"/>
  <c r="E61" i="2"/>
  <c r="E137" i="2" s="1"/>
  <c r="G61" i="2"/>
  <c r="G137" i="2" s="1"/>
  <c r="F61" i="2"/>
  <c r="F137" i="2" s="1"/>
  <c r="J37" i="2"/>
  <c r="J113" i="2" s="1"/>
  <c r="H37" i="2"/>
  <c r="H113" i="2" s="1"/>
  <c r="B62" i="2"/>
  <c r="A62" i="2"/>
  <c r="I55" i="2"/>
  <c r="I60" i="2" s="1"/>
  <c r="I136" i="2" s="1"/>
  <c r="I31" i="2"/>
  <c r="I107" i="2" s="1"/>
  <c r="I32" i="2"/>
  <c r="I108" i="2" s="1"/>
  <c r="I33" i="2"/>
  <c r="I109" i="2" s="1"/>
  <c r="I34" i="2"/>
  <c r="I110" i="2" s="1"/>
  <c r="I36" i="2"/>
  <c r="I112" i="2" s="1"/>
  <c r="I35" i="2"/>
  <c r="I111" i="2" s="1"/>
  <c r="C37" i="2"/>
  <c r="C113" i="2" s="1"/>
  <c r="I37" i="2"/>
  <c r="I113" i="2" s="1"/>
  <c r="E37" i="2"/>
  <c r="E113" i="2" s="1"/>
  <c r="G37" i="2"/>
  <c r="G113" i="2" s="1"/>
  <c r="B38" i="2"/>
  <c r="B114" i="2" s="1"/>
  <c r="D14" i="2"/>
  <c r="D90" i="2" s="1"/>
  <c r="H14" i="2"/>
  <c r="H90" i="2" s="1"/>
  <c r="E14" i="2"/>
  <c r="E90" i="2" s="1"/>
  <c r="I14" i="2"/>
  <c r="I90" i="2" s="1"/>
  <c r="F14" i="2"/>
  <c r="F90" i="2" s="1"/>
  <c r="G14" i="2"/>
  <c r="G90" i="2" s="1"/>
  <c r="J14" i="2"/>
  <c r="J90" i="2" s="1"/>
  <c r="C14" i="2"/>
  <c r="C90" i="2" s="1"/>
  <c r="J7" i="2"/>
  <c r="J83" i="2" s="1"/>
  <c r="J8" i="2"/>
  <c r="J84" i="2" s="1"/>
  <c r="J9" i="2"/>
  <c r="J85" i="2" s="1"/>
  <c r="J10" i="2"/>
  <c r="J86" i="2" s="1"/>
  <c r="J11" i="2"/>
  <c r="J87" i="2" s="1"/>
  <c r="J12" i="2"/>
  <c r="J88" i="2" s="1"/>
  <c r="L4" i="2"/>
  <c r="L80" i="2" s="1"/>
  <c r="L81" i="2" s="1"/>
  <c r="K6" i="2"/>
  <c r="K82" i="2" s="1"/>
  <c r="K106" i="2" s="1"/>
  <c r="B15" i="2"/>
  <c r="J13" i="2"/>
  <c r="J89" i="2" s="1"/>
  <c r="J35" i="2" l="1"/>
  <c r="J111" i="2" s="1"/>
  <c r="J34" i="2"/>
  <c r="J110" i="2" s="1"/>
  <c r="J32" i="2"/>
  <c r="J108" i="2" s="1"/>
  <c r="J131" i="2"/>
  <c r="J130" i="2"/>
  <c r="J31" i="2"/>
  <c r="J107" i="2" s="1"/>
  <c r="B138" i="2"/>
  <c r="A138" i="2"/>
  <c r="A39" i="2"/>
  <c r="A115" i="2" s="1"/>
  <c r="B91" i="2"/>
  <c r="K130" i="2"/>
  <c r="K131" i="2"/>
  <c r="A139" i="2"/>
  <c r="B139" i="2"/>
  <c r="J36" i="2"/>
  <c r="J112" i="2" s="1"/>
  <c r="J33" i="2"/>
  <c r="J109" i="2" s="1"/>
  <c r="J55" i="2"/>
  <c r="J58" i="2" s="1"/>
  <c r="J134" i="2" s="1"/>
  <c r="I59" i="2"/>
  <c r="I135" i="2" s="1"/>
  <c r="C62" i="2"/>
  <c r="C138" i="2" s="1"/>
  <c r="D62" i="2"/>
  <c r="D138" i="2" s="1"/>
  <c r="E62" i="2"/>
  <c r="E138" i="2" s="1"/>
  <c r="G62" i="2"/>
  <c r="G138" i="2" s="1"/>
  <c r="F62" i="2"/>
  <c r="F138" i="2" s="1"/>
  <c r="H62" i="2"/>
  <c r="H138" i="2" s="1"/>
  <c r="I56" i="2"/>
  <c r="I132" i="2" s="1"/>
  <c r="I61" i="2"/>
  <c r="I137" i="2" s="1"/>
  <c r="I57" i="2"/>
  <c r="I133" i="2" s="1"/>
  <c r="I62" i="2"/>
  <c r="I138" i="2" s="1"/>
  <c r="I58" i="2"/>
  <c r="I134" i="2" s="1"/>
  <c r="K14" i="2"/>
  <c r="K90" i="2" s="1"/>
  <c r="K30" i="2"/>
  <c r="K54" i="2" s="1"/>
  <c r="I38" i="2"/>
  <c r="I114" i="2" s="1"/>
  <c r="H38" i="2"/>
  <c r="H114" i="2" s="1"/>
  <c r="D38" i="2"/>
  <c r="D114" i="2" s="1"/>
  <c r="C38" i="2"/>
  <c r="C114" i="2" s="1"/>
  <c r="B63" i="2"/>
  <c r="A63" i="2"/>
  <c r="J38" i="2"/>
  <c r="J114" i="2" s="1"/>
  <c r="F38" i="2"/>
  <c r="F114" i="2" s="1"/>
  <c r="E38" i="2"/>
  <c r="E114" i="2" s="1"/>
  <c r="G38" i="2"/>
  <c r="G114" i="2" s="1"/>
  <c r="B39" i="2"/>
  <c r="B115" i="2" s="1"/>
  <c r="M4" i="2"/>
  <c r="M80" i="2" s="1"/>
  <c r="M81" i="2" s="1"/>
  <c r="B16" i="2"/>
  <c r="L6" i="2"/>
  <c r="L82" i="2" s="1"/>
  <c r="L106" i="2" s="1"/>
  <c r="E15" i="2"/>
  <c r="E91" i="2" s="1"/>
  <c r="I15" i="2"/>
  <c r="I91" i="2" s="1"/>
  <c r="F15" i="2"/>
  <c r="F91" i="2" s="1"/>
  <c r="J15" i="2"/>
  <c r="J91" i="2" s="1"/>
  <c r="G15" i="2"/>
  <c r="G91" i="2" s="1"/>
  <c r="H15" i="2"/>
  <c r="H91" i="2" s="1"/>
  <c r="C15" i="2"/>
  <c r="C91" i="2" s="1"/>
  <c r="K15" i="2"/>
  <c r="K91" i="2" s="1"/>
  <c r="D15" i="2"/>
  <c r="D91" i="2" s="1"/>
  <c r="K7" i="2"/>
  <c r="K83" i="2" s="1"/>
  <c r="K8" i="2"/>
  <c r="K84" i="2" s="1"/>
  <c r="K9" i="2"/>
  <c r="K85" i="2" s="1"/>
  <c r="K10" i="2"/>
  <c r="K86" i="2" s="1"/>
  <c r="K11" i="2"/>
  <c r="K87" i="2" s="1"/>
  <c r="K12" i="2"/>
  <c r="K88" i="2" s="1"/>
  <c r="K13" i="2"/>
  <c r="K89" i="2" s="1"/>
  <c r="J62" i="2" l="1"/>
  <c r="J138" i="2" s="1"/>
  <c r="B140" i="2"/>
  <c r="A140" i="2"/>
  <c r="L131" i="2"/>
  <c r="L130" i="2"/>
  <c r="J57" i="2"/>
  <c r="J133" i="2" s="1"/>
  <c r="J56" i="2"/>
  <c r="J132" i="2" s="1"/>
  <c r="A40" i="2"/>
  <c r="A116" i="2" s="1"/>
  <c r="B92" i="2"/>
  <c r="J59" i="2"/>
  <c r="J135" i="2" s="1"/>
  <c r="J61" i="2"/>
  <c r="J137" i="2" s="1"/>
  <c r="J60" i="2"/>
  <c r="J136" i="2" s="1"/>
  <c r="I63" i="2"/>
  <c r="I139" i="2" s="1"/>
  <c r="C63" i="2"/>
  <c r="C139" i="2" s="1"/>
  <c r="D63" i="2"/>
  <c r="D139" i="2" s="1"/>
  <c r="E63" i="2"/>
  <c r="E139" i="2" s="1"/>
  <c r="G63" i="2"/>
  <c r="G139" i="2" s="1"/>
  <c r="F63" i="2"/>
  <c r="F139" i="2" s="1"/>
  <c r="H63" i="2"/>
  <c r="H139" i="2" s="1"/>
  <c r="J63" i="2"/>
  <c r="J139" i="2" s="1"/>
  <c r="J39" i="2"/>
  <c r="J115" i="2" s="1"/>
  <c r="E39" i="2"/>
  <c r="E115" i="2" s="1"/>
  <c r="L15" i="2"/>
  <c r="L91" i="2" s="1"/>
  <c r="L30" i="2"/>
  <c r="L54" i="2" s="1"/>
  <c r="I39" i="2"/>
  <c r="I115" i="2" s="1"/>
  <c r="D39" i="2"/>
  <c r="D115" i="2" s="1"/>
  <c r="B64" i="2"/>
  <c r="A64" i="2"/>
  <c r="G39" i="2"/>
  <c r="G115" i="2" s="1"/>
  <c r="F39" i="2"/>
  <c r="F115" i="2" s="1"/>
  <c r="H39" i="2"/>
  <c r="H115" i="2" s="1"/>
  <c r="K55" i="2"/>
  <c r="K31" i="2"/>
  <c r="K107" i="2" s="1"/>
  <c r="K32" i="2"/>
  <c r="K108" i="2" s="1"/>
  <c r="K33" i="2"/>
  <c r="K109" i="2" s="1"/>
  <c r="K34" i="2"/>
  <c r="K110" i="2" s="1"/>
  <c r="K35" i="2"/>
  <c r="K111" i="2" s="1"/>
  <c r="K36" i="2"/>
  <c r="K112" i="2" s="1"/>
  <c r="K37" i="2"/>
  <c r="K113" i="2" s="1"/>
  <c r="C39" i="2"/>
  <c r="C115" i="2" s="1"/>
  <c r="K39" i="2"/>
  <c r="K115" i="2" s="1"/>
  <c r="K38" i="2"/>
  <c r="K114" i="2" s="1"/>
  <c r="B40" i="2"/>
  <c r="L7" i="2"/>
  <c r="L83" i="2" s="1"/>
  <c r="L8" i="2"/>
  <c r="L84" i="2" s="1"/>
  <c r="L9" i="2"/>
  <c r="L85" i="2" s="1"/>
  <c r="L10" i="2"/>
  <c r="L86" i="2" s="1"/>
  <c r="L11" i="2"/>
  <c r="L87" i="2" s="1"/>
  <c r="L12" i="2"/>
  <c r="L88" i="2" s="1"/>
  <c r="L13" i="2"/>
  <c r="L89" i="2" s="1"/>
  <c r="L14" i="2"/>
  <c r="L90" i="2" s="1"/>
  <c r="F16" i="2"/>
  <c r="F92" i="2" s="1"/>
  <c r="J16" i="2"/>
  <c r="J92" i="2" s="1"/>
  <c r="C16" i="2"/>
  <c r="C92" i="2" s="1"/>
  <c r="G16" i="2"/>
  <c r="G92" i="2" s="1"/>
  <c r="K16" i="2"/>
  <c r="K92" i="2" s="1"/>
  <c r="H16" i="2"/>
  <c r="H92" i="2" s="1"/>
  <c r="I16" i="2"/>
  <c r="I92" i="2" s="1"/>
  <c r="D16" i="2"/>
  <c r="D92" i="2" s="1"/>
  <c r="L16" i="2"/>
  <c r="L92" i="2" s="1"/>
  <c r="E16" i="2"/>
  <c r="E92" i="2" s="1"/>
  <c r="N4" i="2"/>
  <c r="N80" i="2" s="1"/>
  <c r="N81" i="2" s="1"/>
  <c r="B17" i="2"/>
  <c r="M6" i="2"/>
  <c r="K64" i="2" l="1"/>
  <c r="K140" i="2" s="1"/>
  <c r="M30" i="2"/>
  <c r="M54" i="2" s="1"/>
  <c r="M82" i="2"/>
  <c r="M106" i="2" s="1"/>
  <c r="A41" i="2"/>
  <c r="A117" i="2" s="1"/>
  <c r="B93" i="2"/>
  <c r="G40" i="2"/>
  <c r="G116" i="2" s="1"/>
  <c r="B116" i="2"/>
  <c r="K61" i="2"/>
  <c r="K137" i="2" s="1"/>
  <c r="C64" i="2"/>
  <c r="C140" i="2" s="1"/>
  <c r="D64" i="2"/>
  <c r="D140" i="2" s="1"/>
  <c r="E64" i="2"/>
  <c r="E140" i="2" s="1"/>
  <c r="F64" i="2"/>
  <c r="F140" i="2" s="1"/>
  <c r="G64" i="2"/>
  <c r="G140" i="2" s="1"/>
  <c r="H64" i="2"/>
  <c r="H140" i="2" s="1"/>
  <c r="J64" i="2"/>
  <c r="J140" i="2" s="1"/>
  <c r="I64" i="2"/>
  <c r="I140" i="2" s="1"/>
  <c r="E40" i="2"/>
  <c r="E116" i="2" s="1"/>
  <c r="K59" i="2"/>
  <c r="K135" i="2" s="1"/>
  <c r="K57" i="2"/>
  <c r="K133" i="2" s="1"/>
  <c r="K62" i="2"/>
  <c r="K138" i="2" s="1"/>
  <c r="K56" i="2"/>
  <c r="K132" i="2" s="1"/>
  <c r="K63" i="2"/>
  <c r="K139" i="2" s="1"/>
  <c r="K58" i="2"/>
  <c r="K134" i="2" s="1"/>
  <c r="K60" i="2"/>
  <c r="K136" i="2" s="1"/>
  <c r="L40" i="2"/>
  <c r="L116" i="2" s="1"/>
  <c r="I40" i="2"/>
  <c r="I116" i="2" s="1"/>
  <c r="K40" i="2"/>
  <c r="K116" i="2" s="1"/>
  <c r="L39" i="2"/>
  <c r="L115" i="2" s="1"/>
  <c r="C40" i="2"/>
  <c r="C116" i="2" s="1"/>
  <c r="H40" i="2"/>
  <c r="H116" i="2" s="1"/>
  <c r="L55" i="2"/>
  <c r="L59" i="2" s="1"/>
  <c r="L135" i="2" s="1"/>
  <c r="L31" i="2"/>
  <c r="L107" i="2" s="1"/>
  <c r="L32" i="2"/>
  <c r="L108" i="2" s="1"/>
  <c r="L33" i="2"/>
  <c r="L109" i="2" s="1"/>
  <c r="L34" i="2"/>
  <c r="L110" i="2" s="1"/>
  <c r="L35" i="2"/>
  <c r="L111" i="2" s="1"/>
  <c r="L36" i="2"/>
  <c r="L112" i="2" s="1"/>
  <c r="L37" i="2"/>
  <c r="L113" i="2" s="1"/>
  <c r="L38" i="2"/>
  <c r="L114" i="2" s="1"/>
  <c r="A65" i="2"/>
  <c r="B65" i="2"/>
  <c r="J40" i="2"/>
  <c r="J116" i="2" s="1"/>
  <c r="F40" i="2"/>
  <c r="F116" i="2" s="1"/>
  <c r="D40" i="2"/>
  <c r="D116" i="2" s="1"/>
  <c r="B41" i="2"/>
  <c r="M7" i="2"/>
  <c r="M83" i="2" s="1"/>
  <c r="M8" i="2"/>
  <c r="M84" i="2" s="1"/>
  <c r="M9" i="2"/>
  <c r="M85" i="2" s="1"/>
  <c r="M10" i="2"/>
  <c r="M86" i="2" s="1"/>
  <c r="M11" i="2"/>
  <c r="M87" i="2" s="1"/>
  <c r="M12" i="2"/>
  <c r="M88" i="2" s="1"/>
  <c r="M13" i="2"/>
  <c r="M89" i="2" s="1"/>
  <c r="M14" i="2"/>
  <c r="M90" i="2" s="1"/>
  <c r="M15" i="2"/>
  <c r="M91" i="2" s="1"/>
  <c r="C17" i="2"/>
  <c r="C93" i="2" s="1"/>
  <c r="G17" i="2"/>
  <c r="G93" i="2" s="1"/>
  <c r="K17" i="2"/>
  <c r="K93" i="2" s="1"/>
  <c r="D17" i="2"/>
  <c r="D93" i="2" s="1"/>
  <c r="H17" i="2"/>
  <c r="H93" i="2" s="1"/>
  <c r="L17" i="2"/>
  <c r="L93" i="2" s="1"/>
  <c r="I17" i="2"/>
  <c r="I93" i="2" s="1"/>
  <c r="J17" i="2"/>
  <c r="J93" i="2" s="1"/>
  <c r="E17" i="2"/>
  <c r="E93" i="2" s="1"/>
  <c r="M17" i="2"/>
  <c r="M93" i="2" s="1"/>
  <c r="F17" i="2"/>
  <c r="F93" i="2" s="1"/>
  <c r="O4" i="2"/>
  <c r="O80" i="2" s="1"/>
  <c r="O81" i="2" s="1"/>
  <c r="N6" i="2"/>
  <c r="B18" i="2"/>
  <c r="M16" i="2"/>
  <c r="M92" i="2" s="1"/>
  <c r="M33" i="2" l="1"/>
  <c r="M109" i="2" s="1"/>
  <c r="M55" i="2"/>
  <c r="M58" i="2" s="1"/>
  <c r="M134" i="2" s="1"/>
  <c r="M38" i="2"/>
  <c r="M114" i="2" s="1"/>
  <c r="M37" i="2"/>
  <c r="M113" i="2" s="1"/>
  <c r="M40" i="2"/>
  <c r="M116" i="2" s="1"/>
  <c r="M34" i="2"/>
  <c r="M110" i="2" s="1"/>
  <c r="A42" i="2"/>
  <c r="A118" i="2" s="1"/>
  <c r="B94" i="2"/>
  <c r="N30" i="2"/>
  <c r="N54" i="2" s="1"/>
  <c r="N82" i="2"/>
  <c r="N106" i="2" s="1"/>
  <c r="M36" i="2"/>
  <c r="M112" i="2" s="1"/>
  <c r="M32" i="2"/>
  <c r="M108" i="2" s="1"/>
  <c r="F41" i="2"/>
  <c r="F117" i="2" s="1"/>
  <c r="B117" i="2"/>
  <c r="M35" i="2"/>
  <c r="M111" i="2" s="1"/>
  <c r="M31" i="2"/>
  <c r="M107" i="2" s="1"/>
  <c r="M39" i="2"/>
  <c r="M115" i="2" s="1"/>
  <c r="B141" i="2"/>
  <c r="A141" i="2"/>
  <c r="M131" i="2"/>
  <c r="M130" i="2"/>
  <c r="L56" i="2"/>
  <c r="L132" i="2" s="1"/>
  <c r="L63" i="2"/>
  <c r="L139" i="2" s="1"/>
  <c r="L61" i="2"/>
  <c r="L137" i="2" s="1"/>
  <c r="L64" i="2"/>
  <c r="L140" i="2" s="1"/>
  <c r="L57" i="2"/>
  <c r="L133" i="2" s="1"/>
  <c r="C65" i="2"/>
  <c r="C141" i="2" s="1"/>
  <c r="D65" i="2"/>
  <c r="D141" i="2" s="1"/>
  <c r="E65" i="2"/>
  <c r="E141" i="2" s="1"/>
  <c r="F65" i="2"/>
  <c r="F141" i="2" s="1"/>
  <c r="G65" i="2"/>
  <c r="G141" i="2" s="1"/>
  <c r="H65" i="2"/>
  <c r="H141" i="2" s="1"/>
  <c r="I65" i="2"/>
  <c r="I141" i="2" s="1"/>
  <c r="J65" i="2"/>
  <c r="J141" i="2" s="1"/>
  <c r="L65" i="2"/>
  <c r="L141" i="2" s="1"/>
  <c r="K65" i="2"/>
  <c r="K141" i="2" s="1"/>
  <c r="L60" i="2"/>
  <c r="L136" i="2" s="1"/>
  <c r="L62" i="2"/>
  <c r="L138" i="2" s="1"/>
  <c r="L58" i="2"/>
  <c r="L134" i="2" s="1"/>
  <c r="J41" i="2"/>
  <c r="J117" i="2" s="1"/>
  <c r="H41" i="2"/>
  <c r="H117" i="2" s="1"/>
  <c r="C41" i="2"/>
  <c r="C117" i="2" s="1"/>
  <c r="B66" i="2"/>
  <c r="A66" i="2"/>
  <c r="D41" i="2"/>
  <c r="D117" i="2" s="1"/>
  <c r="I41" i="2"/>
  <c r="I117" i="2" s="1"/>
  <c r="M41" i="2"/>
  <c r="M117" i="2" s="1"/>
  <c r="K41" i="2"/>
  <c r="K117" i="2" s="1"/>
  <c r="E41" i="2"/>
  <c r="E117" i="2" s="1"/>
  <c r="L41" i="2"/>
  <c r="L117" i="2" s="1"/>
  <c r="G41" i="2"/>
  <c r="G117" i="2" s="1"/>
  <c r="B42" i="2"/>
  <c r="N7" i="2"/>
  <c r="N83" i="2" s="1"/>
  <c r="N8" i="2"/>
  <c r="N84" i="2" s="1"/>
  <c r="N9" i="2"/>
  <c r="N85" i="2" s="1"/>
  <c r="N10" i="2"/>
  <c r="N86" i="2" s="1"/>
  <c r="N11" i="2"/>
  <c r="N87" i="2" s="1"/>
  <c r="N12" i="2"/>
  <c r="N88" i="2" s="1"/>
  <c r="N13" i="2"/>
  <c r="N89" i="2" s="1"/>
  <c r="N14" i="2"/>
  <c r="N90" i="2" s="1"/>
  <c r="N15" i="2"/>
  <c r="N91" i="2" s="1"/>
  <c r="N16" i="2"/>
  <c r="N92" i="2" s="1"/>
  <c r="P4" i="2"/>
  <c r="P80" i="2" s="1"/>
  <c r="P81" i="2" s="1"/>
  <c r="O6" i="2"/>
  <c r="B19" i="2"/>
  <c r="N17" i="2"/>
  <c r="N93" i="2" s="1"/>
  <c r="D18" i="2"/>
  <c r="D94" i="2" s="1"/>
  <c r="H18" i="2"/>
  <c r="H94" i="2" s="1"/>
  <c r="L18" i="2"/>
  <c r="L94" i="2" s="1"/>
  <c r="E18" i="2"/>
  <c r="E94" i="2" s="1"/>
  <c r="I18" i="2"/>
  <c r="I94" i="2" s="1"/>
  <c r="M18" i="2"/>
  <c r="M94" i="2" s="1"/>
  <c r="J18" i="2"/>
  <c r="J94" i="2" s="1"/>
  <c r="C18" i="2"/>
  <c r="C94" i="2" s="1"/>
  <c r="K18" i="2"/>
  <c r="K94" i="2" s="1"/>
  <c r="F18" i="2"/>
  <c r="F94" i="2" s="1"/>
  <c r="N18" i="2"/>
  <c r="N94" i="2" s="1"/>
  <c r="G18" i="2"/>
  <c r="G94" i="2" s="1"/>
  <c r="N41" i="2" l="1"/>
  <c r="N117" i="2" s="1"/>
  <c r="M63" i="2"/>
  <c r="M139" i="2" s="1"/>
  <c r="M64" i="2"/>
  <c r="M140" i="2" s="1"/>
  <c r="M60" i="2"/>
  <c r="M136" i="2" s="1"/>
  <c r="M61" i="2"/>
  <c r="M137" i="2" s="1"/>
  <c r="M62" i="2"/>
  <c r="M138" i="2" s="1"/>
  <c r="M59" i="2"/>
  <c r="M135" i="2" s="1"/>
  <c r="N40" i="2"/>
  <c r="N116" i="2" s="1"/>
  <c r="N39" i="2"/>
  <c r="N115" i="2" s="1"/>
  <c r="N32" i="2"/>
  <c r="N108" i="2" s="1"/>
  <c r="M65" i="2"/>
  <c r="M141" i="2" s="1"/>
  <c r="M56" i="2"/>
  <c r="M132" i="2" s="1"/>
  <c r="M57" i="2"/>
  <c r="M133" i="2" s="1"/>
  <c r="N31" i="2"/>
  <c r="N107" i="2" s="1"/>
  <c r="N36" i="2"/>
  <c r="N112" i="2" s="1"/>
  <c r="N35" i="2"/>
  <c r="N111" i="2" s="1"/>
  <c r="N38" i="2"/>
  <c r="N114" i="2" s="1"/>
  <c r="N34" i="2"/>
  <c r="N110" i="2" s="1"/>
  <c r="N55" i="2"/>
  <c r="N58" i="2" s="1"/>
  <c r="N134" i="2" s="1"/>
  <c r="N37" i="2"/>
  <c r="N113" i="2" s="1"/>
  <c r="N33" i="2"/>
  <c r="N109" i="2" s="1"/>
  <c r="I42" i="2"/>
  <c r="I118" i="2" s="1"/>
  <c r="B118" i="2"/>
  <c r="N131" i="2"/>
  <c r="N130" i="2"/>
  <c r="M66" i="2"/>
  <c r="M142" i="2" s="1"/>
  <c r="B142" i="2"/>
  <c r="A142" i="2"/>
  <c r="O30" i="2"/>
  <c r="O54" i="2" s="1"/>
  <c r="O82" i="2"/>
  <c r="O106" i="2" s="1"/>
  <c r="A43" i="2"/>
  <c r="A119" i="2" s="1"/>
  <c r="B95" i="2"/>
  <c r="H42" i="2"/>
  <c r="H118" i="2" s="1"/>
  <c r="L66" i="2"/>
  <c r="L142" i="2" s="1"/>
  <c r="C66" i="2"/>
  <c r="C142" i="2" s="1"/>
  <c r="D66" i="2"/>
  <c r="D142" i="2" s="1"/>
  <c r="E66" i="2"/>
  <c r="E142" i="2" s="1"/>
  <c r="G66" i="2"/>
  <c r="G142" i="2" s="1"/>
  <c r="F66" i="2"/>
  <c r="F142" i="2" s="1"/>
  <c r="H66" i="2"/>
  <c r="H142" i="2" s="1"/>
  <c r="I66" i="2"/>
  <c r="I142" i="2" s="1"/>
  <c r="J66" i="2"/>
  <c r="J142" i="2" s="1"/>
  <c r="K66" i="2"/>
  <c r="K142" i="2" s="1"/>
  <c r="N42" i="2"/>
  <c r="N118" i="2" s="1"/>
  <c r="O55" i="2"/>
  <c r="B67" i="2"/>
  <c r="A67" i="2"/>
  <c r="J42" i="2"/>
  <c r="J118" i="2" s="1"/>
  <c r="D42" i="2"/>
  <c r="D118" i="2" s="1"/>
  <c r="O18" i="2"/>
  <c r="O94" i="2" s="1"/>
  <c r="F42" i="2"/>
  <c r="F118" i="2" s="1"/>
  <c r="C42" i="2"/>
  <c r="C118" i="2" s="1"/>
  <c r="M42" i="2"/>
  <c r="M118" i="2" s="1"/>
  <c r="K42" i="2"/>
  <c r="K118" i="2" s="1"/>
  <c r="E42" i="2"/>
  <c r="E118" i="2" s="1"/>
  <c r="L42" i="2"/>
  <c r="L118" i="2" s="1"/>
  <c r="G42" i="2"/>
  <c r="G118" i="2" s="1"/>
  <c r="B43" i="2"/>
  <c r="P6" i="2"/>
  <c r="P19" i="2" s="1"/>
  <c r="P95" i="2" s="1"/>
  <c r="B20" i="2"/>
  <c r="E19" i="2"/>
  <c r="E95" i="2" s="1"/>
  <c r="I19" i="2"/>
  <c r="I95" i="2" s="1"/>
  <c r="M19" i="2"/>
  <c r="M95" i="2" s="1"/>
  <c r="F19" i="2"/>
  <c r="F95" i="2" s="1"/>
  <c r="J19" i="2"/>
  <c r="J95" i="2" s="1"/>
  <c r="N19" i="2"/>
  <c r="N95" i="2" s="1"/>
  <c r="C19" i="2"/>
  <c r="C95" i="2" s="1"/>
  <c r="K19" i="2"/>
  <c r="K95" i="2" s="1"/>
  <c r="D19" i="2"/>
  <c r="D95" i="2" s="1"/>
  <c r="L19" i="2"/>
  <c r="L95" i="2" s="1"/>
  <c r="G19" i="2"/>
  <c r="G95" i="2" s="1"/>
  <c r="O19" i="2"/>
  <c r="O95" i="2" s="1"/>
  <c r="H19" i="2"/>
  <c r="H95" i="2" s="1"/>
  <c r="O7" i="2"/>
  <c r="O83" i="2" s="1"/>
  <c r="O8" i="2"/>
  <c r="O84" i="2" s="1"/>
  <c r="O9" i="2"/>
  <c r="O85" i="2" s="1"/>
  <c r="O10" i="2"/>
  <c r="O86" i="2" s="1"/>
  <c r="O11" i="2"/>
  <c r="O87" i="2" s="1"/>
  <c r="O12" i="2"/>
  <c r="O88" i="2" s="1"/>
  <c r="O13" i="2"/>
  <c r="O89" i="2" s="1"/>
  <c r="O14" i="2"/>
  <c r="O90" i="2" s="1"/>
  <c r="O15" i="2"/>
  <c r="O91" i="2" s="1"/>
  <c r="O16" i="2"/>
  <c r="O92" i="2" s="1"/>
  <c r="O17" i="2"/>
  <c r="O93" i="2" s="1"/>
  <c r="O38" i="2" l="1"/>
  <c r="O114" i="2" s="1"/>
  <c r="O34" i="2"/>
  <c r="O110" i="2" s="1"/>
  <c r="B22" i="2"/>
  <c r="Q4" i="2"/>
  <c r="Q80" i="2" s="1"/>
  <c r="Q81" i="2" s="1"/>
  <c r="N61" i="2"/>
  <c r="N137" i="2" s="1"/>
  <c r="N65" i="2"/>
  <c r="N141" i="2" s="1"/>
  <c r="N67" i="2"/>
  <c r="N143" i="2" s="1"/>
  <c r="N62" i="2"/>
  <c r="N138" i="2" s="1"/>
  <c r="N59" i="2"/>
  <c r="N135" i="2" s="1"/>
  <c r="N66" i="2"/>
  <c r="N142" i="2" s="1"/>
  <c r="N57" i="2"/>
  <c r="N133" i="2" s="1"/>
  <c r="N60" i="2"/>
  <c r="N136" i="2" s="1"/>
  <c r="N56" i="2"/>
  <c r="N132" i="2" s="1"/>
  <c r="N63" i="2"/>
  <c r="N139" i="2" s="1"/>
  <c r="N64" i="2"/>
  <c r="N140" i="2" s="1"/>
  <c r="O60" i="2"/>
  <c r="O136" i="2" s="1"/>
  <c r="D43" i="2"/>
  <c r="D119" i="2" s="1"/>
  <c r="B119" i="2"/>
  <c r="A44" i="2"/>
  <c r="A120" i="2" s="1"/>
  <c r="B96" i="2"/>
  <c r="O42" i="2"/>
  <c r="O118" i="2" s="1"/>
  <c r="O36" i="2"/>
  <c r="O112" i="2" s="1"/>
  <c r="O33" i="2"/>
  <c r="O109" i="2" s="1"/>
  <c r="P30" i="2"/>
  <c r="P54" i="2" s="1"/>
  <c r="P82" i="2"/>
  <c r="P106" i="2" s="1"/>
  <c r="O40" i="2"/>
  <c r="O116" i="2" s="1"/>
  <c r="O37" i="2"/>
  <c r="O113" i="2" s="1"/>
  <c r="O32" i="2"/>
  <c r="O108" i="2" s="1"/>
  <c r="O41" i="2"/>
  <c r="O117" i="2" s="1"/>
  <c r="A143" i="2"/>
  <c r="B143" i="2"/>
  <c r="O39" i="2"/>
  <c r="O115" i="2" s="1"/>
  <c r="O35" i="2"/>
  <c r="O111" i="2" s="1"/>
  <c r="O31" i="2"/>
  <c r="O107" i="2" s="1"/>
  <c r="O130" i="2"/>
  <c r="O131" i="2"/>
  <c r="O67" i="2"/>
  <c r="O143" i="2" s="1"/>
  <c r="O61" i="2"/>
  <c r="O137" i="2" s="1"/>
  <c r="O56" i="2"/>
  <c r="O132" i="2" s="1"/>
  <c r="O62" i="2"/>
  <c r="O138" i="2" s="1"/>
  <c r="C67" i="2"/>
  <c r="C143" i="2" s="1"/>
  <c r="D67" i="2"/>
  <c r="D143" i="2" s="1"/>
  <c r="E67" i="2"/>
  <c r="E143" i="2" s="1"/>
  <c r="F67" i="2"/>
  <c r="F143" i="2" s="1"/>
  <c r="G67" i="2"/>
  <c r="G143" i="2" s="1"/>
  <c r="H67" i="2"/>
  <c r="H143" i="2" s="1"/>
  <c r="I67" i="2"/>
  <c r="I143" i="2" s="1"/>
  <c r="J67" i="2"/>
  <c r="J143" i="2" s="1"/>
  <c r="K67" i="2"/>
  <c r="K143" i="2" s="1"/>
  <c r="L67" i="2"/>
  <c r="L143" i="2" s="1"/>
  <c r="M67" i="2"/>
  <c r="M143" i="2" s="1"/>
  <c r="O66" i="2"/>
  <c r="O142" i="2" s="1"/>
  <c r="O63" i="2"/>
  <c r="O139" i="2" s="1"/>
  <c r="O57" i="2"/>
  <c r="O133" i="2" s="1"/>
  <c r="O65" i="2"/>
  <c r="O141" i="2" s="1"/>
  <c r="O64" i="2"/>
  <c r="O140" i="2" s="1"/>
  <c r="O59" i="2"/>
  <c r="O135" i="2" s="1"/>
  <c r="O58" i="2"/>
  <c r="O134" i="2" s="1"/>
  <c r="B68" i="2"/>
  <c r="A68" i="2"/>
  <c r="J43" i="2"/>
  <c r="J119" i="2" s="1"/>
  <c r="I43" i="2"/>
  <c r="I119" i="2" s="1"/>
  <c r="O43" i="2"/>
  <c r="O119" i="2" s="1"/>
  <c r="M43" i="2"/>
  <c r="M119" i="2" s="1"/>
  <c r="K43" i="2"/>
  <c r="K119" i="2" s="1"/>
  <c r="C43" i="2"/>
  <c r="C119" i="2" s="1"/>
  <c r="E43" i="2"/>
  <c r="E119" i="2" s="1"/>
  <c r="L43" i="2"/>
  <c r="L119" i="2" s="1"/>
  <c r="G43" i="2"/>
  <c r="G119" i="2" s="1"/>
  <c r="N43" i="2"/>
  <c r="N119" i="2" s="1"/>
  <c r="F43" i="2"/>
  <c r="F119" i="2" s="1"/>
  <c r="H43" i="2"/>
  <c r="H119" i="2" s="1"/>
  <c r="B44" i="2"/>
  <c r="F20" i="2"/>
  <c r="F96" i="2" s="1"/>
  <c r="J20" i="2"/>
  <c r="J96" i="2" s="1"/>
  <c r="N20" i="2"/>
  <c r="N96" i="2" s="1"/>
  <c r="H20" i="2"/>
  <c r="H96" i="2" s="1"/>
  <c r="M20" i="2"/>
  <c r="M96" i="2" s="1"/>
  <c r="D20" i="2"/>
  <c r="D96" i="2" s="1"/>
  <c r="O20" i="2"/>
  <c r="O96" i="2" s="1"/>
  <c r="K20" i="2"/>
  <c r="K96" i="2" s="1"/>
  <c r="I20" i="2"/>
  <c r="I96" i="2" s="1"/>
  <c r="E20" i="2"/>
  <c r="E96" i="2" s="1"/>
  <c r="P20" i="2"/>
  <c r="P96" i="2" s="1"/>
  <c r="G20" i="2"/>
  <c r="G96" i="2" s="1"/>
  <c r="L20" i="2"/>
  <c r="L96" i="2" s="1"/>
  <c r="C20" i="2"/>
  <c r="C96" i="2" s="1"/>
  <c r="P7" i="2"/>
  <c r="P83" i="2" s="1"/>
  <c r="P8" i="2"/>
  <c r="P84" i="2" s="1"/>
  <c r="P9" i="2"/>
  <c r="P85" i="2" s="1"/>
  <c r="P10" i="2"/>
  <c r="P86" i="2" s="1"/>
  <c r="P11" i="2"/>
  <c r="P87" i="2" s="1"/>
  <c r="P12" i="2"/>
  <c r="P88" i="2" s="1"/>
  <c r="P13" i="2"/>
  <c r="P89" i="2" s="1"/>
  <c r="P14" i="2"/>
  <c r="P90" i="2" s="1"/>
  <c r="P15" i="2"/>
  <c r="P91" i="2" s="1"/>
  <c r="P16" i="2"/>
  <c r="P92" i="2" s="1"/>
  <c r="P17" i="2"/>
  <c r="P93" i="2" s="1"/>
  <c r="P18" i="2"/>
  <c r="P94" i="2" s="1"/>
  <c r="B21" i="2"/>
  <c r="Q6" i="2"/>
  <c r="P36" i="2" l="1"/>
  <c r="P112" i="2" s="1"/>
  <c r="S6" i="2"/>
  <c r="S30" i="2" s="1"/>
  <c r="S4" i="2"/>
  <c r="S80" i="2" s="1"/>
  <c r="S81" i="2" s="1"/>
  <c r="R6" i="2"/>
  <c r="R4" i="2"/>
  <c r="R80" i="2" s="1"/>
  <c r="R81" i="2" s="1"/>
  <c r="P40" i="2"/>
  <c r="P116" i="2" s="1"/>
  <c r="P32" i="2"/>
  <c r="P108" i="2" s="1"/>
  <c r="P43" i="2"/>
  <c r="P119" i="2" s="1"/>
  <c r="Q30" i="2"/>
  <c r="Q54" i="2" s="1"/>
  <c r="Q82" i="2"/>
  <c r="Q106" i="2" s="1"/>
  <c r="L44" i="2"/>
  <c r="L120" i="2" s="1"/>
  <c r="B120" i="2"/>
  <c r="P39" i="2"/>
  <c r="P115" i="2" s="1"/>
  <c r="P35" i="2"/>
  <c r="P111" i="2" s="1"/>
  <c r="P31" i="2"/>
  <c r="P107" i="2" s="1"/>
  <c r="A46" i="2"/>
  <c r="A122" i="2" s="1"/>
  <c r="B98" i="2"/>
  <c r="A45" i="2"/>
  <c r="A121" i="2" s="1"/>
  <c r="B97" i="2"/>
  <c r="P42" i="2"/>
  <c r="P118" i="2" s="1"/>
  <c r="P38" i="2"/>
  <c r="P114" i="2" s="1"/>
  <c r="P34" i="2"/>
  <c r="P110" i="2" s="1"/>
  <c r="P55" i="2"/>
  <c r="P58" i="2" s="1"/>
  <c r="P134" i="2" s="1"/>
  <c r="A144" i="2"/>
  <c r="B144" i="2"/>
  <c r="P41" i="2"/>
  <c r="P117" i="2" s="1"/>
  <c r="P37" i="2"/>
  <c r="P113" i="2" s="1"/>
  <c r="P33" i="2"/>
  <c r="P109" i="2" s="1"/>
  <c r="P131" i="2"/>
  <c r="P130" i="2"/>
  <c r="P56" i="2"/>
  <c r="P132" i="2" s="1"/>
  <c r="P44" i="2"/>
  <c r="P120" i="2" s="1"/>
  <c r="C68" i="2"/>
  <c r="C144" i="2" s="1"/>
  <c r="D68" i="2"/>
  <c r="D144" i="2" s="1"/>
  <c r="E68" i="2"/>
  <c r="E144" i="2" s="1"/>
  <c r="G68" i="2"/>
  <c r="G144" i="2" s="1"/>
  <c r="F68" i="2"/>
  <c r="F144" i="2" s="1"/>
  <c r="H68" i="2"/>
  <c r="H144" i="2" s="1"/>
  <c r="I68" i="2"/>
  <c r="I144" i="2" s="1"/>
  <c r="J68" i="2"/>
  <c r="J144" i="2" s="1"/>
  <c r="K68" i="2"/>
  <c r="K144" i="2" s="1"/>
  <c r="L68" i="2"/>
  <c r="L144" i="2" s="1"/>
  <c r="M68" i="2"/>
  <c r="M144" i="2" s="1"/>
  <c r="N68" i="2"/>
  <c r="N144" i="2" s="1"/>
  <c r="O68" i="2"/>
  <c r="O144" i="2" s="1"/>
  <c r="J44" i="2"/>
  <c r="J120" i="2" s="1"/>
  <c r="M44" i="2"/>
  <c r="M120" i="2" s="1"/>
  <c r="D44" i="2"/>
  <c r="D120" i="2" s="1"/>
  <c r="G44" i="2"/>
  <c r="G120" i="2" s="1"/>
  <c r="N44" i="2"/>
  <c r="N120" i="2" s="1"/>
  <c r="K44" i="2"/>
  <c r="K120" i="2" s="1"/>
  <c r="C44" i="2"/>
  <c r="C120" i="2" s="1"/>
  <c r="F44" i="2"/>
  <c r="F120" i="2" s="1"/>
  <c r="E44" i="2"/>
  <c r="E120" i="2" s="1"/>
  <c r="B69" i="2"/>
  <c r="A69" i="2"/>
  <c r="I44" i="2"/>
  <c r="I120" i="2" s="1"/>
  <c r="O44" i="2"/>
  <c r="O120" i="2" s="1"/>
  <c r="H44" i="2"/>
  <c r="H120" i="2" s="1"/>
  <c r="B45" i="2"/>
  <c r="B46" i="2"/>
  <c r="Q20" i="2"/>
  <c r="Q96" i="2" s="1"/>
  <c r="D21" i="2"/>
  <c r="D97" i="2" s="1"/>
  <c r="H21" i="2"/>
  <c r="H97" i="2" s="1"/>
  <c r="L21" i="2"/>
  <c r="L97" i="2" s="1"/>
  <c r="P21" i="2"/>
  <c r="P97" i="2" s="1"/>
  <c r="G21" i="2"/>
  <c r="G97" i="2" s="1"/>
  <c r="M21" i="2"/>
  <c r="M97" i="2" s="1"/>
  <c r="I21" i="2"/>
  <c r="I97" i="2" s="1"/>
  <c r="N21" i="2"/>
  <c r="N97" i="2" s="1"/>
  <c r="J21" i="2"/>
  <c r="J97" i="2" s="1"/>
  <c r="E21" i="2"/>
  <c r="E97" i="2" s="1"/>
  <c r="O21" i="2"/>
  <c r="O97" i="2" s="1"/>
  <c r="F21" i="2"/>
  <c r="F97" i="2" s="1"/>
  <c r="Q21" i="2"/>
  <c r="Q97" i="2" s="1"/>
  <c r="K21" i="2"/>
  <c r="K97" i="2" s="1"/>
  <c r="F22" i="2"/>
  <c r="F98" i="2" s="1"/>
  <c r="J22" i="2"/>
  <c r="J98" i="2" s="1"/>
  <c r="N22" i="2"/>
  <c r="N98" i="2" s="1"/>
  <c r="G22" i="2"/>
  <c r="G98" i="2" s="1"/>
  <c r="L22" i="2"/>
  <c r="L98" i="2" s="1"/>
  <c r="Q22" i="2"/>
  <c r="Q98" i="2" s="1"/>
  <c r="M22" i="2"/>
  <c r="M98" i="2" s="1"/>
  <c r="O22" i="2"/>
  <c r="O98" i="2" s="1"/>
  <c r="H22" i="2"/>
  <c r="H98" i="2" s="1"/>
  <c r="D22" i="2"/>
  <c r="D98" i="2" s="1"/>
  <c r="I22" i="2"/>
  <c r="I98" i="2" s="1"/>
  <c r="C22" i="2"/>
  <c r="C98" i="2" s="1"/>
  <c r="E22" i="2"/>
  <c r="E98" i="2" s="1"/>
  <c r="K22" i="2"/>
  <c r="K98" i="2" s="1"/>
  <c r="P22" i="2"/>
  <c r="P98" i="2" s="1"/>
  <c r="B23" i="2"/>
  <c r="Q7" i="2"/>
  <c r="Q83" i="2" s="1"/>
  <c r="Q8" i="2"/>
  <c r="Q84" i="2" s="1"/>
  <c r="Q9" i="2"/>
  <c r="Q85" i="2" s="1"/>
  <c r="Q10" i="2"/>
  <c r="Q86" i="2" s="1"/>
  <c r="Q11" i="2"/>
  <c r="Q87" i="2" s="1"/>
  <c r="Q12" i="2"/>
  <c r="Q88" i="2" s="1"/>
  <c r="Q13" i="2"/>
  <c r="Q89" i="2" s="1"/>
  <c r="Q14" i="2"/>
  <c r="Q90" i="2" s="1"/>
  <c r="Q15" i="2"/>
  <c r="Q91" i="2" s="1"/>
  <c r="Q16" i="2"/>
  <c r="Q92" i="2" s="1"/>
  <c r="Q17" i="2"/>
  <c r="Q93" i="2" s="1"/>
  <c r="Q18" i="2"/>
  <c r="Q94" i="2" s="1"/>
  <c r="Q19" i="2"/>
  <c r="Q95" i="2" s="1"/>
  <c r="C21" i="2"/>
  <c r="C97" i="2" s="1"/>
  <c r="S9" i="2" l="1"/>
  <c r="S85" i="2" s="1"/>
  <c r="S20" i="2"/>
  <c r="S96" i="2" s="1"/>
  <c r="S15" i="2"/>
  <c r="S91" i="2" s="1"/>
  <c r="S7" i="2"/>
  <c r="S83" i="2" s="1"/>
  <c r="S13" i="2"/>
  <c r="S89" i="2" s="1"/>
  <c r="S17" i="2"/>
  <c r="S93" i="2" s="1"/>
  <c r="S8" i="2"/>
  <c r="S84" i="2" s="1"/>
  <c r="S19" i="2"/>
  <c r="S95" i="2" s="1"/>
  <c r="S12" i="2"/>
  <c r="S88" i="2" s="1"/>
  <c r="S16" i="2"/>
  <c r="S92" i="2" s="1"/>
  <c r="S11" i="2"/>
  <c r="S87" i="2" s="1"/>
  <c r="P57" i="2"/>
  <c r="P133" i="2" s="1"/>
  <c r="S21" i="2"/>
  <c r="S97" i="2" s="1"/>
  <c r="P68" i="2"/>
  <c r="P144" i="2" s="1"/>
  <c r="S18" i="2"/>
  <c r="S94" i="2" s="1"/>
  <c r="S14" i="2"/>
  <c r="S90" i="2" s="1"/>
  <c r="S10" i="2"/>
  <c r="S86" i="2" s="1"/>
  <c r="S22" i="2"/>
  <c r="S98" i="2" s="1"/>
  <c r="P65" i="2"/>
  <c r="P141" i="2" s="1"/>
  <c r="P64" i="2"/>
  <c r="P140" i="2" s="1"/>
  <c r="S54" i="2"/>
  <c r="S32" i="2"/>
  <c r="S108" i="2" s="1"/>
  <c r="S38" i="2"/>
  <c r="S114" i="2" s="1"/>
  <c r="S33" i="2"/>
  <c r="S109" i="2" s="1"/>
  <c r="S39" i="2"/>
  <c r="S115" i="2" s="1"/>
  <c r="S44" i="2"/>
  <c r="S120" i="2" s="1"/>
  <c r="S55" i="2"/>
  <c r="S35" i="2"/>
  <c r="S111" i="2" s="1"/>
  <c r="S40" i="2"/>
  <c r="S116" i="2" s="1"/>
  <c r="S43" i="2"/>
  <c r="S119" i="2" s="1"/>
  <c r="S31" i="2"/>
  <c r="S107" i="2" s="1"/>
  <c r="S36" i="2"/>
  <c r="S112" i="2" s="1"/>
  <c r="S42" i="2"/>
  <c r="S118" i="2" s="1"/>
  <c r="S82" i="2"/>
  <c r="S106" i="2" s="1"/>
  <c r="S130" i="2" s="1"/>
  <c r="P62" i="2"/>
  <c r="P138" i="2" s="1"/>
  <c r="R7" i="2"/>
  <c r="R83" i="2" s="1"/>
  <c r="R11" i="2"/>
  <c r="R87" i="2" s="1"/>
  <c r="R15" i="2"/>
  <c r="R91" i="2" s="1"/>
  <c r="R19" i="2"/>
  <c r="R95" i="2" s="1"/>
  <c r="R82" i="2"/>
  <c r="R106" i="2" s="1"/>
  <c r="R17" i="2"/>
  <c r="R93" i="2" s="1"/>
  <c r="R10" i="2"/>
  <c r="R86" i="2" s="1"/>
  <c r="R18" i="2"/>
  <c r="R94" i="2" s="1"/>
  <c r="R30" i="2"/>
  <c r="R45" i="2" s="1"/>
  <c r="R121" i="2" s="1"/>
  <c r="R20" i="2"/>
  <c r="R96" i="2" s="1"/>
  <c r="R8" i="2"/>
  <c r="R84" i="2" s="1"/>
  <c r="R12" i="2"/>
  <c r="R88" i="2" s="1"/>
  <c r="R16" i="2"/>
  <c r="R92" i="2" s="1"/>
  <c r="R9" i="2"/>
  <c r="R85" i="2" s="1"/>
  <c r="R13" i="2"/>
  <c r="R89" i="2" s="1"/>
  <c r="R14" i="2"/>
  <c r="R90" i="2" s="1"/>
  <c r="T6" i="2"/>
  <c r="T7" i="2" s="1"/>
  <c r="T83" i="2" s="1"/>
  <c r="T4" i="2"/>
  <c r="T80" i="2" s="1"/>
  <c r="T81" i="2" s="1"/>
  <c r="R22" i="2"/>
  <c r="R98" i="2" s="1"/>
  <c r="P66" i="2"/>
  <c r="P142" i="2" s="1"/>
  <c r="P59" i="2"/>
  <c r="P135" i="2" s="1"/>
  <c r="R21" i="2"/>
  <c r="R97" i="2" s="1"/>
  <c r="S41" i="2"/>
  <c r="S117" i="2" s="1"/>
  <c r="S37" i="2"/>
  <c r="S113" i="2" s="1"/>
  <c r="S34" i="2"/>
  <c r="S110" i="2" s="1"/>
  <c r="P60" i="2"/>
  <c r="P136" i="2" s="1"/>
  <c r="P61" i="2"/>
  <c r="P137" i="2" s="1"/>
  <c r="P63" i="2"/>
  <c r="P139" i="2" s="1"/>
  <c r="P67" i="2"/>
  <c r="P143" i="2" s="1"/>
  <c r="Q43" i="2"/>
  <c r="Q119" i="2" s="1"/>
  <c r="Q35" i="2"/>
  <c r="Q111" i="2" s="1"/>
  <c r="Q42" i="2"/>
  <c r="Q118" i="2" s="1"/>
  <c r="Q34" i="2"/>
  <c r="Q110" i="2" s="1"/>
  <c r="Q39" i="2"/>
  <c r="Q115" i="2" s="1"/>
  <c r="Q31" i="2"/>
  <c r="Q107" i="2" s="1"/>
  <c r="Q38" i="2"/>
  <c r="Q114" i="2" s="1"/>
  <c r="Q55" i="2"/>
  <c r="Q67" i="2" s="1"/>
  <c r="Q143" i="2" s="1"/>
  <c r="Q44" i="2"/>
  <c r="Q120" i="2" s="1"/>
  <c r="Q131" i="2"/>
  <c r="Q130" i="2"/>
  <c r="H46" i="2"/>
  <c r="H122" i="2" s="1"/>
  <c r="B122" i="2"/>
  <c r="H45" i="2"/>
  <c r="H121" i="2" s="1"/>
  <c r="B121" i="2"/>
  <c r="Q41" i="2"/>
  <c r="Q117" i="2" s="1"/>
  <c r="Q37" i="2"/>
  <c r="Q113" i="2" s="1"/>
  <c r="Q33" i="2"/>
  <c r="Q109" i="2" s="1"/>
  <c r="B145" i="2"/>
  <c r="A145" i="2"/>
  <c r="A47" i="2"/>
  <c r="A123" i="2" s="1"/>
  <c r="B99" i="2"/>
  <c r="Q40" i="2"/>
  <c r="Q116" i="2" s="1"/>
  <c r="Q36" i="2"/>
  <c r="Q112" i="2" s="1"/>
  <c r="Q32" i="2"/>
  <c r="Q108" i="2" s="1"/>
  <c r="E46" i="2"/>
  <c r="E122" i="2" s="1"/>
  <c r="C69" i="2"/>
  <c r="C145" i="2" s="1"/>
  <c r="D69" i="2"/>
  <c r="D145" i="2" s="1"/>
  <c r="E69" i="2"/>
  <c r="E145" i="2" s="1"/>
  <c r="F69" i="2"/>
  <c r="F145" i="2" s="1"/>
  <c r="G69" i="2"/>
  <c r="G145" i="2" s="1"/>
  <c r="H69" i="2"/>
  <c r="H145" i="2" s="1"/>
  <c r="J69" i="2"/>
  <c r="J145" i="2" s="1"/>
  <c r="I69" i="2"/>
  <c r="I145" i="2" s="1"/>
  <c r="K69" i="2"/>
  <c r="K145" i="2" s="1"/>
  <c r="L69" i="2"/>
  <c r="L145" i="2" s="1"/>
  <c r="M69" i="2"/>
  <c r="M145" i="2" s="1"/>
  <c r="N69" i="2"/>
  <c r="N145" i="2" s="1"/>
  <c r="O69" i="2"/>
  <c r="O145" i="2" s="1"/>
  <c r="P69" i="2"/>
  <c r="P145" i="2" s="1"/>
  <c r="F46" i="2"/>
  <c r="F122" i="2" s="1"/>
  <c r="S46" i="2"/>
  <c r="S122" i="2" s="1"/>
  <c r="P46" i="2"/>
  <c r="P122" i="2" s="1"/>
  <c r="I46" i="2"/>
  <c r="I122" i="2" s="1"/>
  <c r="C46" i="2"/>
  <c r="C122" i="2" s="1"/>
  <c r="L46" i="2"/>
  <c r="L122" i="2" s="1"/>
  <c r="O46" i="2"/>
  <c r="O122" i="2" s="1"/>
  <c r="K46" i="2"/>
  <c r="K122" i="2" s="1"/>
  <c r="L45" i="2"/>
  <c r="L121" i="2" s="1"/>
  <c r="C45" i="2"/>
  <c r="C121" i="2" s="1"/>
  <c r="Q45" i="2"/>
  <c r="Q121" i="2" s="1"/>
  <c r="O45" i="2"/>
  <c r="O121" i="2" s="1"/>
  <c r="M46" i="2"/>
  <c r="M122" i="2" s="1"/>
  <c r="B70" i="2"/>
  <c r="A70" i="2"/>
  <c r="G45" i="2"/>
  <c r="G121" i="2" s="1"/>
  <c r="E45" i="2"/>
  <c r="E121" i="2" s="1"/>
  <c r="N45" i="2"/>
  <c r="N121" i="2" s="1"/>
  <c r="P45" i="2"/>
  <c r="P121" i="2" s="1"/>
  <c r="K45" i="2"/>
  <c r="K121" i="2" s="1"/>
  <c r="I45" i="2"/>
  <c r="I121" i="2" s="1"/>
  <c r="B71" i="2"/>
  <c r="A71" i="2"/>
  <c r="M45" i="2"/>
  <c r="M121" i="2" s="1"/>
  <c r="F45" i="2"/>
  <c r="F121" i="2" s="1"/>
  <c r="J45" i="2"/>
  <c r="J121" i="2" s="1"/>
  <c r="S45" i="2"/>
  <c r="S121" i="2" s="1"/>
  <c r="D45" i="2"/>
  <c r="D121" i="2" s="1"/>
  <c r="J46" i="2"/>
  <c r="J122" i="2" s="1"/>
  <c r="N46" i="2"/>
  <c r="N122" i="2" s="1"/>
  <c r="G46" i="2"/>
  <c r="G122" i="2" s="1"/>
  <c r="Q46" i="2"/>
  <c r="Q122" i="2" s="1"/>
  <c r="D46" i="2"/>
  <c r="D122" i="2" s="1"/>
  <c r="B47" i="2"/>
  <c r="D23" i="2"/>
  <c r="D99" i="2" s="1"/>
  <c r="H23" i="2"/>
  <c r="H99" i="2" s="1"/>
  <c r="L23" i="2"/>
  <c r="L99" i="2" s="1"/>
  <c r="P23" i="2"/>
  <c r="P99" i="2" s="1"/>
  <c r="F23" i="2"/>
  <c r="F99" i="2" s="1"/>
  <c r="K23" i="2"/>
  <c r="K99" i="2" s="1"/>
  <c r="Q23" i="2"/>
  <c r="Q99" i="2" s="1"/>
  <c r="M23" i="2"/>
  <c r="M99" i="2" s="1"/>
  <c r="I23" i="2"/>
  <c r="I99" i="2" s="1"/>
  <c r="S23" i="2"/>
  <c r="S99" i="2" s="1"/>
  <c r="G23" i="2"/>
  <c r="G99" i="2" s="1"/>
  <c r="R23" i="2"/>
  <c r="R99" i="2" s="1"/>
  <c r="N23" i="2"/>
  <c r="N99" i="2" s="1"/>
  <c r="E23" i="2"/>
  <c r="E99" i="2" s="1"/>
  <c r="O23" i="2"/>
  <c r="O99" i="2" s="1"/>
  <c r="J23" i="2"/>
  <c r="J99" i="2" s="1"/>
  <c r="C23" i="2"/>
  <c r="C99" i="2" s="1"/>
  <c r="B24" i="2"/>
  <c r="S56" i="2" l="1"/>
  <c r="S132" i="2" s="1"/>
  <c r="S66" i="2"/>
  <c r="S142" i="2" s="1"/>
  <c r="S60" i="2"/>
  <c r="S136" i="2" s="1"/>
  <c r="Q66" i="2"/>
  <c r="Q142" i="2" s="1"/>
  <c r="S57" i="2"/>
  <c r="S133" i="2" s="1"/>
  <c r="S62" i="2"/>
  <c r="S138" i="2" s="1"/>
  <c r="S131" i="2"/>
  <c r="S59" i="2"/>
  <c r="S135" i="2" s="1"/>
  <c r="S65" i="2"/>
  <c r="S141" i="2" s="1"/>
  <c r="S69" i="2"/>
  <c r="S145" i="2" s="1"/>
  <c r="T14" i="2"/>
  <c r="T90" i="2" s="1"/>
  <c r="T10" i="2"/>
  <c r="T86" i="2" s="1"/>
  <c r="T22" i="2"/>
  <c r="T98" i="2" s="1"/>
  <c r="S64" i="2"/>
  <c r="S140" i="2" s="1"/>
  <c r="S63" i="2"/>
  <c r="S139" i="2" s="1"/>
  <c r="S58" i="2"/>
  <c r="S134" i="2" s="1"/>
  <c r="T18" i="2"/>
  <c r="T94" i="2" s="1"/>
  <c r="S61" i="2"/>
  <c r="S137" i="2" s="1"/>
  <c r="S68" i="2"/>
  <c r="S144" i="2" s="1"/>
  <c r="S67" i="2"/>
  <c r="S143" i="2" s="1"/>
  <c r="T21" i="2"/>
  <c r="T97" i="2" s="1"/>
  <c r="T17" i="2"/>
  <c r="T93" i="2" s="1"/>
  <c r="T13" i="2"/>
  <c r="T89" i="2" s="1"/>
  <c r="T9" i="2"/>
  <c r="T85" i="2" s="1"/>
  <c r="R46" i="2"/>
  <c r="R122" i="2" s="1"/>
  <c r="Q61" i="2"/>
  <c r="Q137" i="2" s="1"/>
  <c r="T82" i="2"/>
  <c r="T106" i="2" s="1"/>
  <c r="T131" i="2" s="1"/>
  <c r="T20" i="2"/>
  <c r="T96" i="2" s="1"/>
  <c r="T16" i="2"/>
  <c r="T92" i="2" s="1"/>
  <c r="T12" i="2"/>
  <c r="T88" i="2" s="1"/>
  <c r="T8" i="2"/>
  <c r="T84" i="2" s="1"/>
  <c r="Q59" i="2"/>
  <c r="Q135" i="2" s="1"/>
  <c r="T30" i="2"/>
  <c r="T34" i="2" s="1"/>
  <c r="T110" i="2" s="1"/>
  <c r="T23" i="2"/>
  <c r="T99" i="2" s="1"/>
  <c r="T19" i="2"/>
  <c r="T95" i="2" s="1"/>
  <c r="T15" i="2"/>
  <c r="T91" i="2" s="1"/>
  <c r="T11" i="2"/>
  <c r="T87" i="2" s="1"/>
  <c r="U6" i="2"/>
  <c r="U82" i="2" s="1"/>
  <c r="U106" i="2" s="1"/>
  <c r="U131" i="2" s="1"/>
  <c r="U4" i="2"/>
  <c r="U80" i="2" s="1"/>
  <c r="U81" i="2" s="1"/>
  <c r="Q64" i="2"/>
  <c r="Q140" i="2" s="1"/>
  <c r="Q63" i="2"/>
  <c r="Q139" i="2" s="1"/>
  <c r="Q65" i="2"/>
  <c r="Q141" i="2" s="1"/>
  <c r="Q62" i="2"/>
  <c r="Q138" i="2" s="1"/>
  <c r="Q69" i="2"/>
  <c r="Q145" i="2" s="1"/>
  <c r="Q68" i="2"/>
  <c r="Q144" i="2" s="1"/>
  <c r="Q60" i="2"/>
  <c r="Q136" i="2" s="1"/>
  <c r="Q58" i="2"/>
  <c r="Q134" i="2" s="1"/>
  <c r="Q57" i="2"/>
  <c r="Q133" i="2" s="1"/>
  <c r="Q56" i="2"/>
  <c r="Q132" i="2" s="1"/>
  <c r="R54" i="2"/>
  <c r="R35" i="2"/>
  <c r="R111" i="2" s="1"/>
  <c r="R41" i="2"/>
  <c r="R117" i="2" s="1"/>
  <c r="R43" i="2"/>
  <c r="R119" i="2" s="1"/>
  <c r="R38" i="2"/>
  <c r="R114" i="2" s="1"/>
  <c r="R37" i="2"/>
  <c r="R113" i="2" s="1"/>
  <c r="R39" i="2"/>
  <c r="R115" i="2" s="1"/>
  <c r="R31" i="2"/>
  <c r="R107" i="2" s="1"/>
  <c r="R33" i="2"/>
  <c r="R109" i="2" s="1"/>
  <c r="R34" i="2"/>
  <c r="R110" i="2" s="1"/>
  <c r="R36" i="2"/>
  <c r="R112" i="2" s="1"/>
  <c r="R44" i="2"/>
  <c r="R120" i="2" s="1"/>
  <c r="R40" i="2"/>
  <c r="R116" i="2" s="1"/>
  <c r="R55" i="2"/>
  <c r="R42" i="2"/>
  <c r="R118" i="2" s="1"/>
  <c r="R32" i="2"/>
  <c r="R108" i="2" s="1"/>
  <c r="R130" i="2"/>
  <c r="R131" i="2"/>
  <c r="A48" i="2"/>
  <c r="A124" i="2" s="1"/>
  <c r="B100" i="2"/>
  <c r="L47" i="2"/>
  <c r="L123" i="2" s="1"/>
  <c r="B123" i="2"/>
  <c r="B147" i="2"/>
  <c r="A147" i="2"/>
  <c r="B146" i="2"/>
  <c r="A146" i="2"/>
  <c r="S71" i="2"/>
  <c r="S147" i="2" s="1"/>
  <c r="Q70" i="2"/>
  <c r="Q146" i="2" s="1"/>
  <c r="C71" i="2"/>
  <c r="C147" i="2" s="1"/>
  <c r="D71" i="2"/>
  <c r="D147" i="2" s="1"/>
  <c r="E71" i="2"/>
  <c r="E147" i="2" s="1"/>
  <c r="G71" i="2"/>
  <c r="G147" i="2" s="1"/>
  <c r="F71" i="2"/>
  <c r="F147" i="2" s="1"/>
  <c r="H71" i="2"/>
  <c r="H147" i="2" s="1"/>
  <c r="I71" i="2"/>
  <c r="I147" i="2" s="1"/>
  <c r="J71" i="2"/>
  <c r="J147" i="2" s="1"/>
  <c r="K71" i="2"/>
  <c r="K147" i="2" s="1"/>
  <c r="N71" i="2"/>
  <c r="N147" i="2" s="1"/>
  <c r="L71" i="2"/>
  <c r="L147" i="2" s="1"/>
  <c r="M71" i="2"/>
  <c r="M147" i="2" s="1"/>
  <c r="O71" i="2"/>
  <c r="O147" i="2" s="1"/>
  <c r="P71" i="2"/>
  <c r="P147" i="2" s="1"/>
  <c r="Q71" i="2"/>
  <c r="Q147" i="2" s="1"/>
  <c r="C70" i="2"/>
  <c r="C146" i="2" s="1"/>
  <c r="D70" i="2"/>
  <c r="D146" i="2" s="1"/>
  <c r="E70" i="2"/>
  <c r="E146" i="2" s="1"/>
  <c r="G70" i="2"/>
  <c r="G146" i="2" s="1"/>
  <c r="H70" i="2"/>
  <c r="H146" i="2" s="1"/>
  <c r="F70" i="2"/>
  <c r="F146" i="2" s="1"/>
  <c r="I70" i="2"/>
  <c r="I146" i="2" s="1"/>
  <c r="J70" i="2"/>
  <c r="J146" i="2" s="1"/>
  <c r="K70" i="2"/>
  <c r="K146" i="2" s="1"/>
  <c r="L70" i="2"/>
  <c r="L146" i="2" s="1"/>
  <c r="N70" i="2"/>
  <c r="N146" i="2" s="1"/>
  <c r="M70" i="2"/>
  <c r="M146" i="2" s="1"/>
  <c r="O70" i="2"/>
  <c r="O146" i="2" s="1"/>
  <c r="P70" i="2"/>
  <c r="P146" i="2" s="1"/>
  <c r="S70" i="2"/>
  <c r="S146" i="2" s="1"/>
  <c r="K47" i="2"/>
  <c r="K123" i="2" s="1"/>
  <c r="G47" i="2"/>
  <c r="G123" i="2" s="1"/>
  <c r="J47" i="2"/>
  <c r="J123" i="2" s="1"/>
  <c r="R47" i="2"/>
  <c r="R123" i="2" s="1"/>
  <c r="Q47" i="2"/>
  <c r="Q123" i="2" s="1"/>
  <c r="N47" i="2"/>
  <c r="N123" i="2" s="1"/>
  <c r="F47" i="2"/>
  <c r="F123" i="2" s="1"/>
  <c r="P47" i="2"/>
  <c r="P123" i="2" s="1"/>
  <c r="C47" i="2"/>
  <c r="C123" i="2" s="1"/>
  <c r="E47" i="2"/>
  <c r="E123" i="2" s="1"/>
  <c r="I47" i="2"/>
  <c r="I123" i="2" s="1"/>
  <c r="B72" i="2"/>
  <c r="A72" i="2"/>
  <c r="M47" i="2"/>
  <c r="M123" i="2" s="1"/>
  <c r="H47" i="2"/>
  <c r="H123" i="2" s="1"/>
  <c r="O47" i="2"/>
  <c r="O123" i="2" s="1"/>
  <c r="S47" i="2"/>
  <c r="S123" i="2" s="1"/>
  <c r="D47" i="2"/>
  <c r="D123" i="2" s="1"/>
  <c r="B48" i="2"/>
  <c r="F24" i="2"/>
  <c r="F100" i="2" s="1"/>
  <c r="J24" i="2"/>
  <c r="J100" i="2" s="1"/>
  <c r="N24" i="2"/>
  <c r="N100" i="2" s="1"/>
  <c r="R24" i="2"/>
  <c r="R100" i="2" s="1"/>
  <c r="C24" i="2"/>
  <c r="C100" i="2" s="1"/>
  <c r="E24" i="2"/>
  <c r="E100" i="2" s="1"/>
  <c r="K24" i="2"/>
  <c r="K100" i="2" s="1"/>
  <c r="P24" i="2"/>
  <c r="P100" i="2" s="1"/>
  <c r="L24" i="2"/>
  <c r="L100" i="2" s="1"/>
  <c r="H24" i="2"/>
  <c r="H100" i="2" s="1"/>
  <c r="S24" i="2"/>
  <c r="S100" i="2" s="1"/>
  <c r="G24" i="2"/>
  <c r="G100" i="2" s="1"/>
  <c r="Q24" i="2"/>
  <c r="Q100" i="2" s="1"/>
  <c r="M24" i="2"/>
  <c r="M100" i="2" s="1"/>
  <c r="D24" i="2"/>
  <c r="D100" i="2" s="1"/>
  <c r="I24" i="2"/>
  <c r="I100" i="2" s="1"/>
  <c r="O24" i="2"/>
  <c r="O100" i="2" s="1"/>
  <c r="T24" i="2"/>
  <c r="T100" i="2" s="1"/>
  <c r="B25" i="2"/>
  <c r="T130" i="2" l="1"/>
  <c r="T37" i="2"/>
  <c r="T113" i="2" s="1"/>
  <c r="U17" i="2"/>
  <c r="U93" i="2" s="1"/>
  <c r="T43" i="2"/>
  <c r="T119" i="2" s="1"/>
  <c r="T33" i="2"/>
  <c r="T109" i="2" s="1"/>
  <c r="T38" i="2"/>
  <c r="T114" i="2" s="1"/>
  <c r="T40" i="2"/>
  <c r="T116" i="2" s="1"/>
  <c r="T36" i="2"/>
  <c r="T112" i="2" s="1"/>
  <c r="T46" i="2"/>
  <c r="T122" i="2" s="1"/>
  <c r="T44" i="2"/>
  <c r="T120" i="2" s="1"/>
  <c r="T41" i="2"/>
  <c r="T117" i="2" s="1"/>
  <c r="T55" i="2"/>
  <c r="T47" i="2"/>
  <c r="T123" i="2" s="1"/>
  <c r="T32" i="2"/>
  <c r="T108" i="2" s="1"/>
  <c r="T45" i="2"/>
  <c r="T121" i="2" s="1"/>
  <c r="U13" i="2"/>
  <c r="U89" i="2" s="1"/>
  <c r="U9" i="2"/>
  <c r="U85" i="2" s="1"/>
  <c r="R71" i="2"/>
  <c r="R147" i="2" s="1"/>
  <c r="U22" i="2"/>
  <c r="U98" i="2" s="1"/>
  <c r="U30" i="2"/>
  <c r="U55" i="2" s="1"/>
  <c r="R67" i="2"/>
  <c r="R143" i="2" s="1"/>
  <c r="R70" i="2"/>
  <c r="R146" i="2" s="1"/>
  <c r="T54" i="2"/>
  <c r="T39" i="2"/>
  <c r="T115" i="2" s="1"/>
  <c r="T35" i="2"/>
  <c r="T111" i="2" s="1"/>
  <c r="T42" i="2"/>
  <c r="T118" i="2" s="1"/>
  <c r="T31" i="2"/>
  <c r="T107" i="2" s="1"/>
  <c r="U12" i="2"/>
  <c r="U88" i="2" s="1"/>
  <c r="V6" i="2"/>
  <c r="V82" i="2" s="1"/>
  <c r="V106" i="2" s="1"/>
  <c r="V131" i="2" s="1"/>
  <c r="V4" i="2"/>
  <c r="V80" i="2" s="1"/>
  <c r="V81" i="2" s="1"/>
  <c r="U19" i="2"/>
  <c r="U95" i="2" s="1"/>
  <c r="U15" i="2"/>
  <c r="U91" i="2" s="1"/>
  <c r="U11" i="2"/>
  <c r="U87" i="2" s="1"/>
  <c r="U7" i="2"/>
  <c r="U83" i="2" s="1"/>
  <c r="U130" i="2"/>
  <c r="U20" i="2"/>
  <c r="U96" i="2" s="1"/>
  <c r="U16" i="2"/>
  <c r="U92" i="2" s="1"/>
  <c r="U8" i="2"/>
  <c r="U84" i="2" s="1"/>
  <c r="U23" i="2"/>
  <c r="U99" i="2" s="1"/>
  <c r="U21" i="2"/>
  <c r="U97" i="2" s="1"/>
  <c r="U18" i="2"/>
  <c r="U94" i="2" s="1"/>
  <c r="U14" i="2"/>
  <c r="U90" i="2" s="1"/>
  <c r="U10" i="2"/>
  <c r="U86" i="2" s="1"/>
  <c r="U24" i="2"/>
  <c r="U100" i="2" s="1"/>
  <c r="R63" i="2"/>
  <c r="R139" i="2" s="1"/>
  <c r="R64" i="2"/>
  <c r="R140" i="2" s="1"/>
  <c r="R59" i="2"/>
  <c r="R135" i="2" s="1"/>
  <c r="R65" i="2"/>
  <c r="R141" i="2" s="1"/>
  <c r="R69" i="2"/>
  <c r="R145" i="2" s="1"/>
  <c r="R66" i="2"/>
  <c r="R142" i="2" s="1"/>
  <c r="R68" i="2"/>
  <c r="R144" i="2" s="1"/>
  <c r="R58" i="2"/>
  <c r="R134" i="2" s="1"/>
  <c r="R61" i="2"/>
  <c r="R137" i="2" s="1"/>
  <c r="R57" i="2"/>
  <c r="R133" i="2" s="1"/>
  <c r="R62" i="2"/>
  <c r="R138" i="2" s="1"/>
  <c r="R60" i="2"/>
  <c r="R136" i="2" s="1"/>
  <c r="R56" i="2"/>
  <c r="R132" i="2" s="1"/>
  <c r="L48" i="2"/>
  <c r="L124" i="2" s="1"/>
  <c r="B124" i="2"/>
  <c r="A148" i="2"/>
  <c r="B148" i="2"/>
  <c r="A49" i="2"/>
  <c r="A125" i="2" s="1"/>
  <c r="B101" i="2"/>
  <c r="N48" i="2"/>
  <c r="N124" i="2" s="1"/>
  <c r="C72" i="2"/>
  <c r="C148" i="2" s="1"/>
  <c r="D72" i="2"/>
  <c r="D148" i="2" s="1"/>
  <c r="E72" i="2"/>
  <c r="E148" i="2" s="1"/>
  <c r="F72" i="2"/>
  <c r="F148" i="2" s="1"/>
  <c r="G72" i="2"/>
  <c r="G148" i="2" s="1"/>
  <c r="H72" i="2"/>
  <c r="H148" i="2" s="1"/>
  <c r="I72" i="2"/>
  <c r="I148" i="2" s="1"/>
  <c r="J72" i="2"/>
  <c r="J148" i="2" s="1"/>
  <c r="K72" i="2"/>
  <c r="K148" i="2" s="1"/>
  <c r="L72" i="2"/>
  <c r="L148" i="2" s="1"/>
  <c r="M72" i="2"/>
  <c r="M148" i="2" s="1"/>
  <c r="N72" i="2"/>
  <c r="N148" i="2" s="1"/>
  <c r="O72" i="2"/>
  <c r="O148" i="2" s="1"/>
  <c r="R72" i="2"/>
  <c r="R148" i="2" s="1"/>
  <c r="P72" i="2"/>
  <c r="P148" i="2" s="1"/>
  <c r="Q72" i="2"/>
  <c r="Q148" i="2" s="1"/>
  <c r="S72" i="2"/>
  <c r="S148" i="2" s="1"/>
  <c r="K48" i="2"/>
  <c r="K124" i="2" s="1"/>
  <c r="F48" i="2"/>
  <c r="F124" i="2" s="1"/>
  <c r="O48" i="2"/>
  <c r="O124" i="2" s="1"/>
  <c r="I48" i="2"/>
  <c r="I124" i="2" s="1"/>
  <c r="P48" i="2"/>
  <c r="P124" i="2" s="1"/>
  <c r="E48" i="2"/>
  <c r="E124" i="2" s="1"/>
  <c r="G48" i="2"/>
  <c r="G124" i="2" s="1"/>
  <c r="A73" i="2"/>
  <c r="B73" i="2"/>
  <c r="C48" i="2"/>
  <c r="C124" i="2" s="1"/>
  <c r="J48" i="2"/>
  <c r="J124" i="2" s="1"/>
  <c r="R48" i="2"/>
  <c r="R124" i="2" s="1"/>
  <c r="H48" i="2"/>
  <c r="H124" i="2" s="1"/>
  <c r="S48" i="2"/>
  <c r="S124" i="2" s="1"/>
  <c r="M48" i="2"/>
  <c r="M124" i="2" s="1"/>
  <c r="Q48" i="2"/>
  <c r="Q124" i="2" s="1"/>
  <c r="T48" i="2"/>
  <c r="T124" i="2" s="1"/>
  <c r="D48" i="2"/>
  <c r="D124" i="2" s="1"/>
  <c r="B49" i="2"/>
  <c r="D25" i="2"/>
  <c r="D101" i="2" s="1"/>
  <c r="H25" i="2"/>
  <c r="H101" i="2" s="1"/>
  <c r="L25" i="2"/>
  <c r="L101" i="2" s="1"/>
  <c r="P25" i="2"/>
  <c r="P101" i="2" s="1"/>
  <c r="T25" i="2"/>
  <c r="T101" i="2" s="1"/>
  <c r="E25" i="2"/>
  <c r="E101" i="2" s="1"/>
  <c r="J25" i="2"/>
  <c r="J101" i="2" s="1"/>
  <c r="O25" i="2"/>
  <c r="O101" i="2" s="1"/>
  <c r="C25" i="2"/>
  <c r="C101" i="2" s="1"/>
  <c r="K25" i="2"/>
  <c r="K101" i="2" s="1"/>
  <c r="G25" i="2"/>
  <c r="G101" i="2" s="1"/>
  <c r="R25" i="2"/>
  <c r="R101" i="2" s="1"/>
  <c r="F25" i="2"/>
  <c r="F101" i="2" s="1"/>
  <c r="Q25" i="2"/>
  <c r="Q101" i="2" s="1"/>
  <c r="M25" i="2"/>
  <c r="M101" i="2" s="1"/>
  <c r="N25" i="2"/>
  <c r="N101" i="2" s="1"/>
  <c r="S25" i="2"/>
  <c r="S101" i="2" s="1"/>
  <c r="I25" i="2"/>
  <c r="I101" i="2" s="1"/>
  <c r="U25" i="2"/>
  <c r="U101" i="2" s="1"/>
  <c r="B26" i="2"/>
  <c r="T72" i="2" l="1"/>
  <c r="T148" i="2" s="1"/>
  <c r="V17" i="2"/>
  <c r="V93" i="2" s="1"/>
  <c r="V12" i="2"/>
  <c r="V88" i="2" s="1"/>
  <c r="V21" i="2"/>
  <c r="V97" i="2" s="1"/>
  <c r="U36" i="2"/>
  <c r="U112" i="2" s="1"/>
  <c r="U48" i="2"/>
  <c r="U124" i="2" s="1"/>
  <c r="U46" i="2"/>
  <c r="U122" i="2" s="1"/>
  <c r="U44" i="2"/>
  <c r="U120" i="2" s="1"/>
  <c r="U37" i="2"/>
  <c r="U113" i="2" s="1"/>
  <c r="U41" i="2"/>
  <c r="U117" i="2" s="1"/>
  <c r="U34" i="2"/>
  <c r="U110" i="2" s="1"/>
  <c r="U40" i="2"/>
  <c r="U116" i="2" s="1"/>
  <c r="U32" i="2"/>
  <c r="U108" i="2" s="1"/>
  <c r="T64" i="2"/>
  <c r="T140" i="2" s="1"/>
  <c r="U43" i="2"/>
  <c r="U119" i="2" s="1"/>
  <c r="U39" i="2"/>
  <c r="U115" i="2" s="1"/>
  <c r="U35" i="2"/>
  <c r="U111" i="2" s="1"/>
  <c r="U31" i="2"/>
  <c r="U107" i="2" s="1"/>
  <c r="U45" i="2"/>
  <c r="U121" i="2" s="1"/>
  <c r="U42" i="2"/>
  <c r="U118" i="2" s="1"/>
  <c r="U38" i="2"/>
  <c r="U114" i="2" s="1"/>
  <c r="U33" i="2"/>
  <c r="U109" i="2" s="1"/>
  <c r="V24" i="2"/>
  <c r="V100" i="2" s="1"/>
  <c r="V130" i="2"/>
  <c r="U54" i="2"/>
  <c r="U59" i="2" s="1"/>
  <c r="U135" i="2" s="1"/>
  <c r="U47" i="2"/>
  <c r="U123" i="2" s="1"/>
  <c r="V22" i="2"/>
  <c r="V98" i="2" s="1"/>
  <c r="V16" i="2"/>
  <c r="V92" i="2" s="1"/>
  <c r="V10" i="2"/>
  <c r="V86" i="2" s="1"/>
  <c r="V20" i="2"/>
  <c r="V96" i="2" s="1"/>
  <c r="V14" i="2"/>
  <c r="V90" i="2" s="1"/>
  <c r="V9" i="2"/>
  <c r="V85" i="2" s="1"/>
  <c r="V18" i="2"/>
  <c r="V94" i="2" s="1"/>
  <c r="V13" i="2"/>
  <c r="V89" i="2" s="1"/>
  <c r="V8" i="2"/>
  <c r="V84" i="2" s="1"/>
  <c r="T65" i="2"/>
  <c r="T141" i="2" s="1"/>
  <c r="T66" i="2"/>
  <c r="T142" i="2" s="1"/>
  <c r="T62" i="2"/>
  <c r="T138" i="2" s="1"/>
  <c r="T59" i="2"/>
  <c r="T135" i="2" s="1"/>
  <c r="T60" i="2"/>
  <c r="T136" i="2" s="1"/>
  <c r="T71" i="2"/>
  <c r="T147" i="2" s="1"/>
  <c r="T57" i="2"/>
  <c r="T133" i="2" s="1"/>
  <c r="T58" i="2"/>
  <c r="T134" i="2" s="1"/>
  <c r="T70" i="2"/>
  <c r="T146" i="2" s="1"/>
  <c r="T67" i="2"/>
  <c r="T143" i="2" s="1"/>
  <c r="T61" i="2"/>
  <c r="T137" i="2" s="1"/>
  <c r="T56" i="2"/>
  <c r="T132" i="2" s="1"/>
  <c r="T69" i="2"/>
  <c r="T145" i="2" s="1"/>
  <c r="T68" i="2"/>
  <c r="T144" i="2" s="1"/>
  <c r="T63" i="2"/>
  <c r="T139" i="2" s="1"/>
  <c r="W6" i="2"/>
  <c r="W10" i="2" s="1"/>
  <c r="W86" i="2" s="1"/>
  <c r="W4" i="2"/>
  <c r="W80" i="2" s="1"/>
  <c r="W81" i="2" s="1"/>
  <c r="V23" i="2"/>
  <c r="V99" i="2" s="1"/>
  <c r="V19" i="2"/>
  <c r="V95" i="2" s="1"/>
  <c r="V15" i="2"/>
  <c r="V91" i="2" s="1"/>
  <c r="V11" i="2"/>
  <c r="V87" i="2" s="1"/>
  <c r="V7" i="2"/>
  <c r="V83" i="2" s="1"/>
  <c r="V25" i="2"/>
  <c r="V101" i="2" s="1"/>
  <c r="V30" i="2"/>
  <c r="V54" i="2" s="1"/>
  <c r="B149" i="2"/>
  <c r="A149" i="2"/>
  <c r="H49" i="2"/>
  <c r="H125" i="2" s="1"/>
  <c r="B125" i="2"/>
  <c r="A50" i="2"/>
  <c r="A126" i="2" s="1"/>
  <c r="B102" i="2"/>
  <c r="C73" i="2"/>
  <c r="C149" i="2" s="1"/>
  <c r="D73" i="2"/>
  <c r="D149" i="2" s="1"/>
  <c r="E73" i="2"/>
  <c r="E149" i="2" s="1"/>
  <c r="F73" i="2"/>
  <c r="F149" i="2" s="1"/>
  <c r="G73" i="2"/>
  <c r="G149" i="2" s="1"/>
  <c r="H73" i="2"/>
  <c r="H149" i="2" s="1"/>
  <c r="I73" i="2"/>
  <c r="I149" i="2" s="1"/>
  <c r="J73" i="2"/>
  <c r="J149" i="2" s="1"/>
  <c r="K73" i="2"/>
  <c r="K149" i="2" s="1"/>
  <c r="L73" i="2"/>
  <c r="L149" i="2" s="1"/>
  <c r="M73" i="2"/>
  <c r="M149" i="2" s="1"/>
  <c r="N73" i="2"/>
  <c r="N149" i="2" s="1"/>
  <c r="O73" i="2"/>
  <c r="O149" i="2" s="1"/>
  <c r="P73" i="2"/>
  <c r="P149" i="2" s="1"/>
  <c r="R73" i="2"/>
  <c r="R149" i="2" s="1"/>
  <c r="Q73" i="2"/>
  <c r="Q149" i="2" s="1"/>
  <c r="S73" i="2"/>
  <c r="S149" i="2" s="1"/>
  <c r="T73" i="2"/>
  <c r="T149" i="2" s="1"/>
  <c r="M49" i="2"/>
  <c r="M125" i="2" s="1"/>
  <c r="J49" i="2"/>
  <c r="J125" i="2" s="1"/>
  <c r="P49" i="2"/>
  <c r="P125" i="2" s="1"/>
  <c r="F49" i="2"/>
  <c r="F125" i="2" s="1"/>
  <c r="I49" i="2"/>
  <c r="I125" i="2" s="1"/>
  <c r="G49" i="2"/>
  <c r="G125" i="2" s="1"/>
  <c r="E49" i="2"/>
  <c r="E125" i="2" s="1"/>
  <c r="L49" i="2"/>
  <c r="L125" i="2" s="1"/>
  <c r="C49" i="2"/>
  <c r="C125" i="2" s="1"/>
  <c r="N49" i="2"/>
  <c r="N125" i="2" s="1"/>
  <c r="K49" i="2"/>
  <c r="K125" i="2" s="1"/>
  <c r="U49" i="2"/>
  <c r="U125" i="2" s="1"/>
  <c r="B74" i="2"/>
  <c r="A74" i="2"/>
  <c r="R49" i="2"/>
  <c r="R125" i="2" s="1"/>
  <c r="Q49" i="2"/>
  <c r="Q125" i="2" s="1"/>
  <c r="O49" i="2"/>
  <c r="O125" i="2" s="1"/>
  <c r="S49" i="2"/>
  <c r="S125" i="2" s="1"/>
  <c r="T49" i="2"/>
  <c r="T125" i="2" s="1"/>
  <c r="D49" i="2"/>
  <c r="D125" i="2" s="1"/>
  <c r="B50" i="2"/>
  <c r="B126" i="2" s="1"/>
  <c r="F26" i="2"/>
  <c r="F102" i="2" s="1"/>
  <c r="J26" i="2"/>
  <c r="J102" i="2" s="1"/>
  <c r="N26" i="2"/>
  <c r="N102" i="2" s="1"/>
  <c r="R26" i="2"/>
  <c r="R102" i="2" s="1"/>
  <c r="D26" i="2"/>
  <c r="D102" i="2" s="1"/>
  <c r="I26" i="2"/>
  <c r="I102" i="2" s="1"/>
  <c r="O26" i="2"/>
  <c r="O102" i="2" s="1"/>
  <c r="T26" i="2"/>
  <c r="T102" i="2" s="1"/>
  <c r="K26" i="2"/>
  <c r="K102" i="2" s="1"/>
  <c r="V26" i="2"/>
  <c r="V102" i="2" s="1"/>
  <c r="C26" i="2"/>
  <c r="C102" i="2" s="1"/>
  <c r="G26" i="2"/>
  <c r="G102" i="2" s="1"/>
  <c r="Q26" i="2"/>
  <c r="Q102" i="2" s="1"/>
  <c r="E26" i="2"/>
  <c r="E102" i="2" s="1"/>
  <c r="P26" i="2"/>
  <c r="P102" i="2" s="1"/>
  <c r="L26" i="2"/>
  <c r="L102" i="2" s="1"/>
  <c r="H26" i="2"/>
  <c r="H102" i="2" s="1"/>
  <c r="M26" i="2"/>
  <c r="M102" i="2" s="1"/>
  <c r="S26" i="2"/>
  <c r="S102" i="2" s="1"/>
  <c r="U26" i="2"/>
  <c r="U102" i="2" s="1"/>
  <c r="B27" i="2"/>
  <c r="W9" i="2" l="1"/>
  <c r="W85" i="2" s="1"/>
  <c r="V39" i="2"/>
  <c r="V115" i="2" s="1"/>
  <c r="W25" i="2"/>
  <c r="W101" i="2" s="1"/>
  <c r="W21" i="2"/>
  <c r="W97" i="2" s="1"/>
  <c r="V35" i="2"/>
  <c r="V111" i="2" s="1"/>
  <c r="W13" i="2"/>
  <c r="W89" i="2" s="1"/>
  <c r="U71" i="2"/>
  <c r="U147" i="2" s="1"/>
  <c r="U62" i="2"/>
  <c r="U138" i="2" s="1"/>
  <c r="U70" i="2"/>
  <c r="U146" i="2" s="1"/>
  <c r="U66" i="2"/>
  <c r="U142" i="2" s="1"/>
  <c r="V45" i="2"/>
  <c r="V121" i="2" s="1"/>
  <c r="V31" i="2"/>
  <c r="V107" i="2" s="1"/>
  <c r="W17" i="2"/>
  <c r="W93" i="2" s="1"/>
  <c r="V48" i="2"/>
  <c r="V124" i="2" s="1"/>
  <c r="V43" i="2"/>
  <c r="V119" i="2" s="1"/>
  <c r="W82" i="2"/>
  <c r="W106" i="2" s="1"/>
  <c r="W130" i="2" s="1"/>
  <c r="U65" i="2"/>
  <c r="U141" i="2" s="1"/>
  <c r="U72" i="2"/>
  <c r="U148" i="2" s="1"/>
  <c r="U60" i="2"/>
  <c r="U136" i="2" s="1"/>
  <c r="U73" i="2"/>
  <c r="U149" i="2" s="1"/>
  <c r="U63" i="2"/>
  <c r="U139" i="2" s="1"/>
  <c r="U67" i="2"/>
  <c r="U143" i="2" s="1"/>
  <c r="U69" i="2"/>
  <c r="U145" i="2" s="1"/>
  <c r="U57" i="2"/>
  <c r="U133" i="2" s="1"/>
  <c r="U68" i="2"/>
  <c r="U144" i="2" s="1"/>
  <c r="U64" i="2"/>
  <c r="U140" i="2" s="1"/>
  <c r="U56" i="2"/>
  <c r="U132" i="2" s="1"/>
  <c r="U58" i="2"/>
  <c r="U134" i="2" s="1"/>
  <c r="U61" i="2"/>
  <c r="U137" i="2" s="1"/>
  <c r="W24" i="2"/>
  <c r="W100" i="2" s="1"/>
  <c r="W16" i="2"/>
  <c r="W92" i="2" s="1"/>
  <c r="W12" i="2"/>
  <c r="W88" i="2" s="1"/>
  <c r="W8" i="2"/>
  <c r="W84" i="2" s="1"/>
  <c r="V46" i="2"/>
  <c r="V122" i="2" s="1"/>
  <c r="V38" i="2"/>
  <c r="V114" i="2" s="1"/>
  <c r="V55" i="2"/>
  <c r="V71" i="2" s="1"/>
  <c r="V147" i="2" s="1"/>
  <c r="W23" i="2"/>
  <c r="W99" i="2" s="1"/>
  <c r="W19" i="2"/>
  <c r="W95" i="2" s="1"/>
  <c r="W15" i="2"/>
  <c r="W91" i="2" s="1"/>
  <c r="W11" i="2"/>
  <c r="W87" i="2" s="1"/>
  <c r="W7" i="2"/>
  <c r="W83" i="2" s="1"/>
  <c r="V47" i="2"/>
  <c r="V123" i="2" s="1"/>
  <c r="V41" i="2"/>
  <c r="V117" i="2" s="1"/>
  <c r="V37" i="2"/>
  <c r="V113" i="2" s="1"/>
  <c r="V33" i="2"/>
  <c r="V109" i="2" s="1"/>
  <c r="W20" i="2"/>
  <c r="W96" i="2" s="1"/>
  <c r="V42" i="2"/>
  <c r="V118" i="2" s="1"/>
  <c r="V34" i="2"/>
  <c r="V110" i="2" s="1"/>
  <c r="W30" i="2"/>
  <c r="W39" i="2" s="1"/>
  <c r="W115" i="2" s="1"/>
  <c r="W26" i="2"/>
  <c r="W102" i="2" s="1"/>
  <c r="W22" i="2"/>
  <c r="W98" i="2" s="1"/>
  <c r="W18" i="2"/>
  <c r="W94" i="2" s="1"/>
  <c r="W14" i="2"/>
  <c r="W90" i="2" s="1"/>
  <c r="V49" i="2"/>
  <c r="V125" i="2" s="1"/>
  <c r="V44" i="2"/>
  <c r="V120" i="2" s="1"/>
  <c r="V40" i="2"/>
  <c r="V116" i="2" s="1"/>
  <c r="V36" i="2"/>
  <c r="V112" i="2" s="1"/>
  <c r="V32" i="2"/>
  <c r="V108" i="2" s="1"/>
  <c r="X6" i="2"/>
  <c r="X82" i="2" s="1"/>
  <c r="X106" i="2" s="1"/>
  <c r="X130" i="2" s="1"/>
  <c r="X4" i="2"/>
  <c r="X80" i="2" s="1"/>
  <c r="X81" i="2" s="1"/>
  <c r="W47" i="2"/>
  <c r="W123" i="2" s="1"/>
  <c r="U74" i="2"/>
  <c r="U150" i="2" s="1"/>
  <c r="B151" i="2"/>
  <c r="A151" i="2"/>
  <c r="A51" i="2"/>
  <c r="A127" i="2" s="1"/>
  <c r="B103" i="2"/>
  <c r="B150" i="2"/>
  <c r="A150" i="2"/>
  <c r="C74" i="2"/>
  <c r="C150" i="2" s="1"/>
  <c r="D74" i="2"/>
  <c r="D150" i="2" s="1"/>
  <c r="E74" i="2"/>
  <c r="E150" i="2" s="1"/>
  <c r="F74" i="2"/>
  <c r="F150" i="2" s="1"/>
  <c r="G74" i="2"/>
  <c r="G150" i="2" s="1"/>
  <c r="H74" i="2"/>
  <c r="H150" i="2" s="1"/>
  <c r="J74" i="2"/>
  <c r="J150" i="2" s="1"/>
  <c r="I74" i="2"/>
  <c r="I150" i="2" s="1"/>
  <c r="K74" i="2"/>
  <c r="K150" i="2" s="1"/>
  <c r="M74" i="2"/>
  <c r="M150" i="2" s="1"/>
  <c r="L74" i="2"/>
  <c r="L150" i="2" s="1"/>
  <c r="N74" i="2"/>
  <c r="N150" i="2" s="1"/>
  <c r="O74" i="2"/>
  <c r="O150" i="2" s="1"/>
  <c r="R74" i="2"/>
  <c r="R150" i="2" s="1"/>
  <c r="P74" i="2"/>
  <c r="P150" i="2" s="1"/>
  <c r="S74" i="2"/>
  <c r="S150" i="2" s="1"/>
  <c r="Q74" i="2"/>
  <c r="Q150" i="2" s="1"/>
  <c r="T74" i="2"/>
  <c r="T150" i="2" s="1"/>
  <c r="B75" i="2"/>
  <c r="A75" i="2"/>
  <c r="I50" i="2"/>
  <c r="I126" i="2" s="1"/>
  <c r="C50" i="2"/>
  <c r="C126" i="2" s="1"/>
  <c r="K50" i="2"/>
  <c r="K126" i="2" s="1"/>
  <c r="P50" i="2"/>
  <c r="P126" i="2" s="1"/>
  <c r="U50" i="2"/>
  <c r="U126" i="2" s="1"/>
  <c r="S50" i="2"/>
  <c r="S126" i="2" s="1"/>
  <c r="R50" i="2"/>
  <c r="R126" i="2" s="1"/>
  <c r="F50" i="2"/>
  <c r="F126" i="2" s="1"/>
  <c r="L50" i="2"/>
  <c r="L126" i="2" s="1"/>
  <c r="N50" i="2"/>
  <c r="N126" i="2" s="1"/>
  <c r="M50" i="2"/>
  <c r="M126" i="2" s="1"/>
  <c r="J50" i="2"/>
  <c r="J126" i="2" s="1"/>
  <c r="V50" i="2"/>
  <c r="V126" i="2" s="1"/>
  <c r="H50" i="2"/>
  <c r="H126" i="2" s="1"/>
  <c r="O50" i="2"/>
  <c r="O126" i="2" s="1"/>
  <c r="G50" i="2"/>
  <c r="G126" i="2" s="1"/>
  <c r="E50" i="2"/>
  <c r="E126" i="2" s="1"/>
  <c r="Q50" i="2"/>
  <c r="Q126" i="2" s="1"/>
  <c r="T50" i="2"/>
  <c r="T126" i="2" s="1"/>
  <c r="D50" i="2"/>
  <c r="D126" i="2" s="1"/>
  <c r="B51" i="2"/>
  <c r="B127" i="2" s="1"/>
  <c r="D27" i="2"/>
  <c r="D103" i="2" s="1"/>
  <c r="H27" i="2"/>
  <c r="H103" i="2" s="1"/>
  <c r="L27" i="2"/>
  <c r="L103" i="2" s="1"/>
  <c r="P27" i="2"/>
  <c r="P103" i="2" s="1"/>
  <c r="T27" i="2"/>
  <c r="T103" i="2" s="1"/>
  <c r="I27" i="2"/>
  <c r="I103" i="2" s="1"/>
  <c r="N27" i="2"/>
  <c r="N103" i="2" s="1"/>
  <c r="S27" i="2"/>
  <c r="S103" i="2" s="1"/>
  <c r="J27" i="2"/>
  <c r="J103" i="2" s="1"/>
  <c r="V27" i="2"/>
  <c r="V103" i="2" s="1"/>
  <c r="F27" i="2"/>
  <c r="F103" i="2" s="1"/>
  <c r="Q27" i="2"/>
  <c r="Q103" i="2" s="1"/>
  <c r="C27" i="2"/>
  <c r="C103" i="2" s="1"/>
  <c r="E27" i="2"/>
  <c r="E103" i="2" s="1"/>
  <c r="O27" i="2"/>
  <c r="O103" i="2" s="1"/>
  <c r="K27" i="2"/>
  <c r="K103" i="2" s="1"/>
  <c r="W27" i="2"/>
  <c r="W103" i="2" s="1"/>
  <c r="M27" i="2"/>
  <c r="M103" i="2" s="1"/>
  <c r="R27" i="2"/>
  <c r="R103" i="2" s="1"/>
  <c r="G27" i="2"/>
  <c r="G103" i="2" s="1"/>
  <c r="U27" i="2"/>
  <c r="U103" i="2" s="1"/>
  <c r="B28" i="2"/>
  <c r="X131" i="2" l="1"/>
  <c r="W131" i="2"/>
  <c r="W38" i="2"/>
  <c r="W114" i="2" s="1"/>
  <c r="W44" i="2"/>
  <c r="W120" i="2" s="1"/>
  <c r="W48" i="2"/>
  <c r="W124" i="2" s="1"/>
  <c r="W36" i="2"/>
  <c r="W112" i="2" s="1"/>
  <c r="X18" i="2"/>
  <c r="X94" i="2" s="1"/>
  <c r="X7" i="2"/>
  <c r="X83" i="2" s="1"/>
  <c r="X15" i="2"/>
  <c r="X91" i="2" s="1"/>
  <c r="X26" i="2"/>
  <c r="X102" i="2" s="1"/>
  <c r="X23" i="2"/>
  <c r="X99" i="2" s="1"/>
  <c r="X11" i="2"/>
  <c r="X87" i="2" s="1"/>
  <c r="X19" i="2"/>
  <c r="X95" i="2" s="1"/>
  <c r="X10" i="2"/>
  <c r="X86" i="2" s="1"/>
  <c r="X22" i="2"/>
  <c r="X98" i="2" s="1"/>
  <c r="X14" i="2"/>
  <c r="X90" i="2" s="1"/>
  <c r="X27" i="2"/>
  <c r="X103" i="2" s="1"/>
  <c r="V70" i="2"/>
  <c r="V146" i="2" s="1"/>
  <c r="V59" i="2"/>
  <c r="V135" i="2" s="1"/>
  <c r="V57" i="2"/>
  <c r="V133" i="2" s="1"/>
  <c r="V62" i="2"/>
  <c r="V138" i="2" s="1"/>
  <c r="V64" i="2"/>
  <c r="V140" i="2" s="1"/>
  <c r="X25" i="2"/>
  <c r="X101" i="2" s="1"/>
  <c r="X21" i="2"/>
  <c r="X97" i="2" s="1"/>
  <c r="X17" i="2"/>
  <c r="X93" i="2" s="1"/>
  <c r="X13" i="2"/>
  <c r="X89" i="2" s="1"/>
  <c r="X9" i="2"/>
  <c r="X85" i="2" s="1"/>
  <c r="V74" i="2"/>
  <c r="V150" i="2" s="1"/>
  <c r="V65" i="2"/>
  <c r="V141" i="2" s="1"/>
  <c r="V56" i="2"/>
  <c r="V132" i="2" s="1"/>
  <c r="X24" i="2"/>
  <c r="X100" i="2" s="1"/>
  <c r="X20" i="2"/>
  <c r="X96" i="2" s="1"/>
  <c r="X16" i="2"/>
  <c r="X92" i="2" s="1"/>
  <c r="X12" i="2"/>
  <c r="X88" i="2" s="1"/>
  <c r="X8" i="2"/>
  <c r="X84" i="2" s="1"/>
  <c r="X30" i="2"/>
  <c r="X54" i="2" s="1"/>
  <c r="V68" i="2"/>
  <c r="V144" i="2" s="1"/>
  <c r="V73" i="2"/>
  <c r="V149" i="2" s="1"/>
  <c r="W33" i="2"/>
  <c r="W109" i="2" s="1"/>
  <c r="W49" i="2"/>
  <c r="W125" i="2" s="1"/>
  <c r="W42" i="2"/>
  <c r="W118" i="2" s="1"/>
  <c r="W46" i="2"/>
  <c r="W122" i="2" s="1"/>
  <c r="W54" i="2"/>
  <c r="W35" i="2"/>
  <c r="W111" i="2" s="1"/>
  <c r="V63" i="2"/>
  <c r="V139" i="2" s="1"/>
  <c r="V58" i="2"/>
  <c r="V134" i="2" s="1"/>
  <c r="V61" i="2"/>
  <c r="V137" i="2" s="1"/>
  <c r="W37" i="2"/>
  <c r="W113" i="2" s="1"/>
  <c r="W55" i="2"/>
  <c r="W45" i="2"/>
  <c r="W121" i="2" s="1"/>
  <c r="W31" i="2"/>
  <c r="W107" i="2" s="1"/>
  <c r="W43" i="2"/>
  <c r="W119" i="2" s="1"/>
  <c r="W50" i="2"/>
  <c r="W126" i="2" s="1"/>
  <c r="V60" i="2"/>
  <c r="V136" i="2" s="1"/>
  <c r="V66" i="2"/>
  <c r="V142" i="2" s="1"/>
  <c r="V69" i="2"/>
  <c r="V145" i="2" s="1"/>
  <c r="V67" i="2"/>
  <c r="V143" i="2" s="1"/>
  <c r="V72" i="2"/>
  <c r="V148" i="2" s="1"/>
  <c r="W41" i="2"/>
  <c r="W117" i="2" s="1"/>
  <c r="W34" i="2"/>
  <c r="W110" i="2" s="1"/>
  <c r="W40" i="2"/>
  <c r="W116" i="2" s="1"/>
  <c r="W32" i="2"/>
  <c r="W108" i="2" s="1"/>
  <c r="Y6" i="2"/>
  <c r="Y82" i="2" s="1"/>
  <c r="Y106" i="2" s="1"/>
  <c r="Y130" i="2" s="1"/>
  <c r="Y4" i="2"/>
  <c r="Y80" i="2" s="1"/>
  <c r="Y81" i="2" s="1"/>
  <c r="A152" i="2"/>
  <c r="B152" i="2"/>
  <c r="A52" i="2"/>
  <c r="A128" i="2" s="1"/>
  <c r="B104" i="2"/>
  <c r="C75" i="2"/>
  <c r="C151" i="2" s="1"/>
  <c r="D75" i="2"/>
  <c r="D151" i="2" s="1"/>
  <c r="E75" i="2"/>
  <c r="E151" i="2" s="1"/>
  <c r="G75" i="2"/>
  <c r="G151" i="2" s="1"/>
  <c r="H75" i="2"/>
  <c r="H151" i="2" s="1"/>
  <c r="F75" i="2"/>
  <c r="F151" i="2" s="1"/>
  <c r="I75" i="2"/>
  <c r="I151" i="2" s="1"/>
  <c r="J75" i="2"/>
  <c r="J151" i="2" s="1"/>
  <c r="K75" i="2"/>
  <c r="K151" i="2" s="1"/>
  <c r="L75" i="2"/>
  <c r="L151" i="2" s="1"/>
  <c r="N75" i="2"/>
  <c r="N151" i="2" s="1"/>
  <c r="M75" i="2"/>
  <c r="M151" i="2" s="1"/>
  <c r="O75" i="2"/>
  <c r="O151" i="2" s="1"/>
  <c r="P75" i="2"/>
  <c r="P151" i="2" s="1"/>
  <c r="R75" i="2"/>
  <c r="R151" i="2" s="1"/>
  <c r="Q75" i="2"/>
  <c r="Q151" i="2" s="1"/>
  <c r="S75" i="2"/>
  <c r="S151" i="2" s="1"/>
  <c r="T75" i="2"/>
  <c r="T151" i="2" s="1"/>
  <c r="U75" i="2"/>
  <c r="U151" i="2" s="1"/>
  <c r="V75" i="2"/>
  <c r="V151" i="2" s="1"/>
  <c r="B76" i="2"/>
  <c r="A76" i="2"/>
  <c r="M51" i="2"/>
  <c r="M127" i="2" s="1"/>
  <c r="K51" i="2"/>
  <c r="K127" i="2" s="1"/>
  <c r="Q51" i="2"/>
  <c r="Q127" i="2" s="1"/>
  <c r="G51" i="2"/>
  <c r="G127" i="2" s="1"/>
  <c r="I51" i="2"/>
  <c r="I127" i="2" s="1"/>
  <c r="L51" i="2"/>
  <c r="L127" i="2" s="1"/>
  <c r="F51" i="2"/>
  <c r="F127" i="2" s="1"/>
  <c r="E51" i="2"/>
  <c r="E127" i="2" s="1"/>
  <c r="J51" i="2"/>
  <c r="J127" i="2" s="1"/>
  <c r="H51" i="2"/>
  <c r="H127" i="2" s="1"/>
  <c r="C51" i="2"/>
  <c r="C127" i="2" s="1"/>
  <c r="V51" i="2"/>
  <c r="V127" i="2" s="1"/>
  <c r="S51" i="2"/>
  <c r="S127" i="2" s="1"/>
  <c r="T51" i="2"/>
  <c r="T127" i="2" s="1"/>
  <c r="D51" i="2"/>
  <c r="D127" i="2" s="1"/>
  <c r="U51" i="2"/>
  <c r="U127" i="2" s="1"/>
  <c r="R51" i="2"/>
  <c r="R127" i="2" s="1"/>
  <c r="W51" i="2"/>
  <c r="W127" i="2" s="1"/>
  <c r="O51" i="2"/>
  <c r="O127" i="2" s="1"/>
  <c r="N51" i="2"/>
  <c r="N127" i="2" s="1"/>
  <c r="P51" i="2"/>
  <c r="P127" i="2" s="1"/>
  <c r="B52" i="2"/>
  <c r="F28" i="2"/>
  <c r="F104" i="2" s="1"/>
  <c r="J28" i="2"/>
  <c r="J104" i="2" s="1"/>
  <c r="N28" i="2"/>
  <c r="N104" i="2" s="1"/>
  <c r="R28" i="2"/>
  <c r="R104" i="2" s="1"/>
  <c r="W28" i="2"/>
  <c r="W104" i="2" s="1"/>
  <c r="C28" i="2"/>
  <c r="C104" i="2" s="1"/>
  <c r="H28" i="2"/>
  <c r="H104" i="2" s="1"/>
  <c r="M28" i="2"/>
  <c r="M104" i="2" s="1"/>
  <c r="S28" i="2"/>
  <c r="S104" i="2" s="1"/>
  <c r="I28" i="2"/>
  <c r="I104" i="2" s="1"/>
  <c r="T28" i="2"/>
  <c r="T104" i="2" s="1"/>
  <c r="E28" i="2"/>
  <c r="E104" i="2" s="1"/>
  <c r="P28" i="2"/>
  <c r="P104" i="2" s="1"/>
  <c r="D28" i="2"/>
  <c r="D104" i="2" s="1"/>
  <c r="O28" i="2"/>
  <c r="O104" i="2" s="1"/>
  <c r="K28" i="2"/>
  <c r="K104" i="2" s="1"/>
  <c r="V28" i="2"/>
  <c r="V104" i="2" s="1"/>
  <c r="X28" i="2"/>
  <c r="X104" i="2" s="1"/>
  <c r="G28" i="2"/>
  <c r="G104" i="2" s="1"/>
  <c r="L28" i="2"/>
  <c r="L104" i="2" s="1"/>
  <c r="Q28" i="2"/>
  <c r="Q104" i="2" s="1"/>
  <c r="U28" i="2"/>
  <c r="U104" i="2" s="1"/>
  <c r="Z4" i="2"/>
  <c r="Z80" i="2" s="1"/>
  <c r="Z81" i="2" s="1"/>
  <c r="B29" i="2"/>
  <c r="X49" i="2" l="1"/>
  <c r="X125" i="2" s="1"/>
  <c r="X33" i="2"/>
  <c r="X109" i="2" s="1"/>
  <c r="X41" i="2"/>
  <c r="X117" i="2" s="1"/>
  <c r="Y18" i="2"/>
  <c r="Y94" i="2" s="1"/>
  <c r="Y10" i="2"/>
  <c r="Y86" i="2" s="1"/>
  <c r="Y26" i="2"/>
  <c r="Y102" i="2" s="1"/>
  <c r="W69" i="2"/>
  <c r="W145" i="2" s="1"/>
  <c r="X37" i="2"/>
  <c r="X113" i="2" s="1"/>
  <c r="Y7" i="2"/>
  <c r="Y83" i="2" s="1"/>
  <c r="Y23" i="2"/>
  <c r="Y99" i="2" s="1"/>
  <c r="Y15" i="2"/>
  <c r="Y91" i="2" s="1"/>
  <c r="Y22" i="2"/>
  <c r="Y98" i="2" s="1"/>
  <c r="Y14" i="2"/>
  <c r="Y90" i="2" s="1"/>
  <c r="Y28" i="2"/>
  <c r="Y104" i="2" s="1"/>
  <c r="W57" i="2"/>
  <c r="W133" i="2" s="1"/>
  <c r="Y19" i="2"/>
  <c r="Y95" i="2" s="1"/>
  <c r="Y11" i="2"/>
  <c r="Y87" i="2" s="1"/>
  <c r="Y131" i="2"/>
  <c r="X46" i="2"/>
  <c r="X122" i="2" s="1"/>
  <c r="X50" i="2"/>
  <c r="X126" i="2" s="1"/>
  <c r="W66" i="2"/>
  <c r="W142" i="2" s="1"/>
  <c r="W72" i="2"/>
  <c r="W148" i="2" s="1"/>
  <c r="W75" i="2"/>
  <c r="W151" i="2" s="1"/>
  <c r="Y21" i="2"/>
  <c r="Y97" i="2" s="1"/>
  <c r="Y13" i="2"/>
  <c r="Y89" i="2" s="1"/>
  <c r="Y9" i="2"/>
  <c r="Y85" i="2" s="1"/>
  <c r="X47" i="2"/>
  <c r="X123" i="2" s="1"/>
  <c r="X36" i="2"/>
  <c r="X112" i="2" s="1"/>
  <c r="W63" i="2"/>
  <c r="W139" i="2" s="1"/>
  <c r="W61" i="2"/>
  <c r="W137" i="2" s="1"/>
  <c r="X48" i="2"/>
  <c r="X124" i="2" s="1"/>
  <c r="X44" i="2"/>
  <c r="X120" i="2" s="1"/>
  <c r="X40" i="2"/>
  <c r="X116" i="2" s="1"/>
  <c r="X35" i="2"/>
  <c r="X111" i="2" s="1"/>
  <c r="X32" i="2"/>
  <c r="X108" i="2" s="1"/>
  <c r="X51" i="2"/>
  <c r="X127" i="2" s="1"/>
  <c r="Y25" i="2"/>
  <c r="Y101" i="2" s="1"/>
  <c r="Y17" i="2"/>
  <c r="Y93" i="2" s="1"/>
  <c r="X43" i="2"/>
  <c r="X119" i="2" s="1"/>
  <c r="X39" i="2"/>
  <c r="X115" i="2" s="1"/>
  <c r="X31" i="2"/>
  <c r="X107" i="2" s="1"/>
  <c r="Y30" i="2"/>
  <c r="Y37" i="2" s="1"/>
  <c r="Y113" i="2" s="1"/>
  <c r="Y24" i="2"/>
  <c r="Y100" i="2" s="1"/>
  <c r="Y20" i="2"/>
  <c r="Y96" i="2" s="1"/>
  <c r="Y16" i="2"/>
  <c r="Y92" i="2" s="1"/>
  <c r="Y12" i="2"/>
  <c r="Y88" i="2" s="1"/>
  <c r="Y8" i="2"/>
  <c r="Y84" i="2" s="1"/>
  <c r="X45" i="2"/>
  <c r="X121" i="2" s="1"/>
  <c r="X42" i="2"/>
  <c r="X118" i="2" s="1"/>
  <c r="X38" i="2"/>
  <c r="X114" i="2" s="1"/>
  <c r="X34" i="2"/>
  <c r="X110" i="2" s="1"/>
  <c r="X55" i="2"/>
  <c r="X76" i="2" s="1"/>
  <c r="X152" i="2" s="1"/>
  <c r="Y27" i="2"/>
  <c r="Y103" i="2" s="1"/>
  <c r="W71" i="2"/>
  <c r="W147" i="2" s="1"/>
  <c r="W68" i="2"/>
  <c r="W144" i="2" s="1"/>
  <c r="W70" i="2"/>
  <c r="W146" i="2" s="1"/>
  <c r="W65" i="2"/>
  <c r="W141" i="2" s="1"/>
  <c r="W74" i="2"/>
  <c r="W150" i="2" s="1"/>
  <c r="W56" i="2"/>
  <c r="W132" i="2" s="1"/>
  <c r="W62" i="2"/>
  <c r="W138" i="2" s="1"/>
  <c r="W64" i="2"/>
  <c r="W140" i="2" s="1"/>
  <c r="W60" i="2"/>
  <c r="W136" i="2" s="1"/>
  <c r="W73" i="2"/>
  <c r="W149" i="2" s="1"/>
  <c r="W67" i="2"/>
  <c r="W143" i="2" s="1"/>
  <c r="W58" i="2"/>
  <c r="W134" i="2" s="1"/>
  <c r="W59" i="2"/>
  <c r="W135" i="2" s="1"/>
  <c r="J52" i="2"/>
  <c r="J128" i="2" s="1"/>
  <c r="B128" i="2"/>
  <c r="A53" i="2"/>
  <c r="A129" i="2" s="1"/>
  <c r="B105" i="2"/>
  <c r="C76" i="2"/>
  <c r="C152" i="2" s="1"/>
  <c r="D76" i="2"/>
  <c r="D152" i="2" s="1"/>
  <c r="E76" i="2"/>
  <c r="E152" i="2" s="1"/>
  <c r="G76" i="2"/>
  <c r="G152" i="2" s="1"/>
  <c r="F76" i="2"/>
  <c r="F152" i="2" s="1"/>
  <c r="H76" i="2"/>
  <c r="H152" i="2" s="1"/>
  <c r="I76" i="2"/>
  <c r="I152" i="2" s="1"/>
  <c r="J76" i="2"/>
  <c r="J152" i="2" s="1"/>
  <c r="K76" i="2"/>
  <c r="K152" i="2" s="1"/>
  <c r="M76" i="2"/>
  <c r="M152" i="2" s="1"/>
  <c r="L76" i="2"/>
  <c r="L152" i="2" s="1"/>
  <c r="N76" i="2"/>
  <c r="N152" i="2" s="1"/>
  <c r="O76" i="2"/>
  <c r="O152" i="2" s="1"/>
  <c r="P76" i="2"/>
  <c r="P152" i="2" s="1"/>
  <c r="R76" i="2"/>
  <c r="R152" i="2" s="1"/>
  <c r="S76" i="2"/>
  <c r="S152" i="2" s="1"/>
  <c r="Q76" i="2"/>
  <c r="Q152" i="2" s="1"/>
  <c r="T76" i="2"/>
  <c r="T152" i="2" s="1"/>
  <c r="U76" i="2"/>
  <c r="U152" i="2" s="1"/>
  <c r="W76" i="2"/>
  <c r="W152" i="2" s="1"/>
  <c r="V76" i="2"/>
  <c r="V152" i="2" s="1"/>
  <c r="B77" i="2"/>
  <c r="A77" i="2"/>
  <c r="Y34" i="2"/>
  <c r="Y110" i="2" s="1"/>
  <c r="N52" i="2"/>
  <c r="N128" i="2" s="1"/>
  <c r="R52" i="2"/>
  <c r="R128" i="2" s="1"/>
  <c r="V52" i="2"/>
  <c r="V128" i="2" s="1"/>
  <c r="Q52" i="2"/>
  <c r="Q128" i="2" s="1"/>
  <c r="H52" i="2"/>
  <c r="H128" i="2" s="1"/>
  <c r="L52" i="2"/>
  <c r="L128" i="2" s="1"/>
  <c r="P52" i="2"/>
  <c r="P128" i="2" s="1"/>
  <c r="M52" i="2"/>
  <c r="M128" i="2" s="1"/>
  <c r="X52" i="2"/>
  <c r="X128" i="2" s="1"/>
  <c r="C52" i="2"/>
  <c r="C128" i="2" s="1"/>
  <c r="G52" i="2"/>
  <c r="G128" i="2" s="1"/>
  <c r="K52" i="2"/>
  <c r="K128" i="2" s="1"/>
  <c r="T52" i="2"/>
  <c r="T128" i="2" s="1"/>
  <c r="I52" i="2"/>
  <c r="I128" i="2" s="1"/>
  <c r="D52" i="2"/>
  <c r="D128" i="2" s="1"/>
  <c r="S52" i="2"/>
  <c r="S128" i="2" s="1"/>
  <c r="W52" i="2"/>
  <c r="W128" i="2" s="1"/>
  <c r="F52" i="2"/>
  <c r="F128" i="2" s="1"/>
  <c r="O52" i="2"/>
  <c r="O128" i="2" s="1"/>
  <c r="U52" i="2"/>
  <c r="U128" i="2" s="1"/>
  <c r="E52" i="2"/>
  <c r="E128" i="2" s="1"/>
  <c r="C29" i="2"/>
  <c r="C105" i="2" s="1"/>
  <c r="B53" i="2"/>
  <c r="D29" i="2"/>
  <c r="D105" i="2" s="1"/>
  <c r="H29" i="2"/>
  <c r="H105" i="2" s="1"/>
  <c r="L29" i="2"/>
  <c r="L105" i="2" s="1"/>
  <c r="P29" i="2"/>
  <c r="P105" i="2" s="1"/>
  <c r="T29" i="2"/>
  <c r="T105" i="2" s="1"/>
  <c r="G29" i="2"/>
  <c r="G105" i="2" s="1"/>
  <c r="M29" i="2"/>
  <c r="M105" i="2" s="1"/>
  <c r="R29" i="2"/>
  <c r="R105" i="2" s="1"/>
  <c r="X29" i="2"/>
  <c r="X105" i="2" s="1"/>
  <c r="N29" i="2"/>
  <c r="N105" i="2" s="1"/>
  <c r="S29" i="2"/>
  <c r="S105" i="2" s="1"/>
  <c r="E29" i="2"/>
  <c r="E105" i="2" s="1"/>
  <c r="O29" i="2"/>
  <c r="O105" i="2" s="1"/>
  <c r="I29" i="2"/>
  <c r="I105" i="2" s="1"/>
  <c r="J29" i="2"/>
  <c r="J105" i="2" s="1"/>
  <c r="V29" i="2"/>
  <c r="V105" i="2" s="1"/>
  <c r="W29" i="2"/>
  <c r="W105" i="2" s="1"/>
  <c r="F29" i="2"/>
  <c r="F105" i="2" s="1"/>
  <c r="K29" i="2"/>
  <c r="K105" i="2" s="1"/>
  <c r="Q29" i="2"/>
  <c r="Q105" i="2" s="1"/>
  <c r="Y29" i="2"/>
  <c r="Y105" i="2" s="1"/>
  <c r="U29" i="2"/>
  <c r="U105" i="2" s="1"/>
  <c r="Z6" i="2"/>
  <c r="Z82" i="2" s="1"/>
  <c r="Z106" i="2" s="1"/>
  <c r="Y50" i="2" l="1"/>
  <c r="Y126" i="2" s="1"/>
  <c r="Y42" i="2"/>
  <c r="Y118" i="2" s="1"/>
  <c r="X60" i="2"/>
  <c r="X136" i="2" s="1"/>
  <c r="X68" i="2"/>
  <c r="X144" i="2" s="1"/>
  <c r="Y49" i="2"/>
  <c r="Y125" i="2" s="1"/>
  <c r="Y41" i="2"/>
  <c r="Y117" i="2" s="1"/>
  <c r="Y33" i="2"/>
  <c r="Y109" i="2" s="1"/>
  <c r="Y45" i="2"/>
  <c r="Y121" i="2" s="1"/>
  <c r="Y38" i="2"/>
  <c r="Y114" i="2" s="1"/>
  <c r="Y55" i="2"/>
  <c r="Y46" i="2"/>
  <c r="Y122" i="2" s="1"/>
  <c r="X61" i="2"/>
  <c r="X137" i="2" s="1"/>
  <c r="X58" i="2"/>
  <c r="X134" i="2" s="1"/>
  <c r="X70" i="2"/>
  <c r="X146" i="2" s="1"/>
  <c r="X73" i="2"/>
  <c r="X149" i="2" s="1"/>
  <c r="X75" i="2"/>
  <c r="X151" i="2" s="1"/>
  <c r="X62" i="2"/>
  <c r="X138" i="2" s="1"/>
  <c r="X57" i="2"/>
  <c r="X133" i="2" s="1"/>
  <c r="X65" i="2"/>
  <c r="X141" i="2" s="1"/>
  <c r="X64" i="2"/>
  <c r="X140" i="2" s="1"/>
  <c r="X77" i="2"/>
  <c r="X153" i="2" s="1"/>
  <c r="X59" i="2"/>
  <c r="X135" i="2" s="1"/>
  <c r="X69" i="2"/>
  <c r="X145" i="2" s="1"/>
  <c r="X67" i="2"/>
  <c r="X143" i="2" s="1"/>
  <c r="X72" i="2"/>
  <c r="X148" i="2" s="1"/>
  <c r="X71" i="2"/>
  <c r="X147" i="2" s="1"/>
  <c r="X63" i="2"/>
  <c r="X139" i="2" s="1"/>
  <c r="X74" i="2"/>
  <c r="X150" i="2" s="1"/>
  <c r="X56" i="2"/>
  <c r="X132" i="2" s="1"/>
  <c r="X66" i="2"/>
  <c r="X142" i="2" s="1"/>
  <c r="Y54" i="2"/>
  <c r="Y51" i="2"/>
  <c r="Y127" i="2" s="1"/>
  <c r="Y52" i="2"/>
  <c r="Y128" i="2" s="1"/>
  <c r="Y48" i="2"/>
  <c r="Y124" i="2" s="1"/>
  <c r="Y44" i="2"/>
  <c r="Y120" i="2" s="1"/>
  <c r="Y40" i="2"/>
  <c r="Y116" i="2" s="1"/>
  <c r="Y36" i="2"/>
  <c r="Y112" i="2" s="1"/>
  <c r="Y32" i="2"/>
  <c r="Y108" i="2" s="1"/>
  <c r="Y47" i="2"/>
  <c r="Y123" i="2" s="1"/>
  <c r="Y43" i="2"/>
  <c r="Y119" i="2" s="1"/>
  <c r="Y39" i="2"/>
  <c r="Y115" i="2" s="1"/>
  <c r="Y35" i="2"/>
  <c r="Y111" i="2" s="1"/>
  <c r="Y31" i="2"/>
  <c r="Y107" i="2" s="1"/>
  <c r="AA6" i="2"/>
  <c r="AA82" i="2" s="1"/>
  <c r="AA106" i="2" s="1"/>
  <c r="AA130" i="2" s="1"/>
  <c r="AA4" i="2"/>
  <c r="AA80" i="2" s="1"/>
  <c r="AA81" i="2" s="1"/>
  <c r="C157" i="2" s="1"/>
  <c r="B153" i="2"/>
  <c r="A153" i="2"/>
  <c r="Z131" i="2"/>
  <c r="Z130" i="2"/>
  <c r="L53" i="2"/>
  <c r="L129" i="2" s="1"/>
  <c r="B129" i="2"/>
  <c r="J53" i="2"/>
  <c r="J129" i="2" s="1"/>
  <c r="H53" i="2"/>
  <c r="H129" i="2" s="1"/>
  <c r="E53" i="2"/>
  <c r="E129" i="2" s="1"/>
  <c r="B78" i="2"/>
  <c r="A78" i="2"/>
  <c r="F53" i="2"/>
  <c r="F129" i="2" s="1"/>
  <c r="M53" i="2"/>
  <c r="M129" i="2" s="1"/>
  <c r="C77" i="2"/>
  <c r="C153" i="2" s="1"/>
  <c r="D77" i="2"/>
  <c r="D153" i="2" s="1"/>
  <c r="E77" i="2"/>
  <c r="E153" i="2" s="1"/>
  <c r="G77" i="2"/>
  <c r="G153" i="2" s="1"/>
  <c r="F77" i="2"/>
  <c r="F153" i="2" s="1"/>
  <c r="H77" i="2"/>
  <c r="H153" i="2" s="1"/>
  <c r="J77" i="2"/>
  <c r="J153" i="2" s="1"/>
  <c r="I77" i="2"/>
  <c r="I153" i="2" s="1"/>
  <c r="K77" i="2"/>
  <c r="K153" i="2" s="1"/>
  <c r="N77" i="2"/>
  <c r="N153" i="2" s="1"/>
  <c r="L77" i="2"/>
  <c r="L153" i="2" s="1"/>
  <c r="M77" i="2"/>
  <c r="M153" i="2" s="1"/>
  <c r="O77" i="2"/>
  <c r="O153" i="2" s="1"/>
  <c r="R77" i="2"/>
  <c r="R153" i="2" s="1"/>
  <c r="P77" i="2"/>
  <c r="P153" i="2" s="1"/>
  <c r="Q77" i="2"/>
  <c r="Q153" i="2" s="1"/>
  <c r="T77" i="2"/>
  <c r="T153" i="2" s="1"/>
  <c r="S77" i="2"/>
  <c r="S153" i="2" s="1"/>
  <c r="W77" i="2"/>
  <c r="W153" i="2" s="1"/>
  <c r="U77" i="2"/>
  <c r="U153" i="2" s="1"/>
  <c r="V77" i="2"/>
  <c r="V153" i="2" s="1"/>
  <c r="D53" i="2"/>
  <c r="D129" i="2" s="1"/>
  <c r="G53" i="2"/>
  <c r="G129" i="2" s="1"/>
  <c r="V53" i="2"/>
  <c r="V129" i="2" s="1"/>
  <c r="N53" i="2"/>
  <c r="N129" i="2" s="1"/>
  <c r="Q53" i="2"/>
  <c r="Q129" i="2" s="1"/>
  <c r="Z29" i="2"/>
  <c r="Z105" i="2" s="1"/>
  <c r="Z30" i="2"/>
  <c r="Z54" i="2" s="1"/>
  <c r="P53" i="2"/>
  <c r="P129" i="2" s="1"/>
  <c r="T53" i="2"/>
  <c r="T129" i="2" s="1"/>
  <c r="X53" i="2"/>
  <c r="X129" i="2" s="1"/>
  <c r="W53" i="2"/>
  <c r="W129" i="2" s="1"/>
  <c r="Y53" i="2"/>
  <c r="Y129" i="2" s="1"/>
  <c r="I53" i="2"/>
  <c r="I129" i="2" s="1"/>
  <c r="C53" i="2"/>
  <c r="C129" i="2" s="1"/>
  <c r="K53" i="2"/>
  <c r="K129" i="2" s="1"/>
  <c r="O53" i="2"/>
  <c r="O129" i="2" s="1"/>
  <c r="S53" i="2"/>
  <c r="S129" i="2" s="1"/>
  <c r="R53" i="2"/>
  <c r="R129" i="2" s="1"/>
  <c r="U53" i="2"/>
  <c r="U129" i="2" s="1"/>
  <c r="Z7" i="2"/>
  <c r="Z83" i="2" s="1"/>
  <c r="Z8" i="2"/>
  <c r="Z84" i="2" s="1"/>
  <c r="Z9" i="2"/>
  <c r="Z85" i="2" s="1"/>
  <c r="Z10" i="2"/>
  <c r="Z86" i="2" s="1"/>
  <c r="Z11" i="2"/>
  <c r="Z87" i="2" s="1"/>
  <c r="Z12" i="2"/>
  <c r="Z88" i="2" s="1"/>
  <c r="Z13" i="2"/>
  <c r="Z89" i="2" s="1"/>
  <c r="Z14" i="2"/>
  <c r="Z90" i="2" s="1"/>
  <c r="Z15" i="2"/>
  <c r="Z91" i="2" s="1"/>
  <c r="Z16" i="2"/>
  <c r="Z92" i="2" s="1"/>
  <c r="Z17" i="2"/>
  <c r="Z93" i="2" s="1"/>
  <c r="Z18" i="2"/>
  <c r="Z94" i="2" s="1"/>
  <c r="Z19" i="2"/>
  <c r="Z95" i="2" s="1"/>
  <c r="Z20" i="2"/>
  <c r="Z96" i="2" s="1"/>
  <c r="Z21" i="2"/>
  <c r="Z97" i="2" s="1"/>
  <c r="Z22" i="2"/>
  <c r="Z98" i="2" s="1"/>
  <c r="Z23" i="2"/>
  <c r="Z99" i="2" s="1"/>
  <c r="Z24" i="2"/>
  <c r="Z100" i="2" s="1"/>
  <c r="Z25" i="2"/>
  <c r="Z101" i="2" s="1"/>
  <c r="Z26" i="2"/>
  <c r="Z102" i="2" s="1"/>
  <c r="Z27" i="2"/>
  <c r="Z103" i="2" s="1"/>
  <c r="Z28" i="2"/>
  <c r="Z104" i="2" s="1"/>
  <c r="Y56" i="2" l="1"/>
  <c r="Y132" i="2" s="1"/>
  <c r="AA17" i="2"/>
  <c r="AA93" i="2" s="1"/>
  <c r="AA13" i="2"/>
  <c r="AA89" i="2" s="1"/>
  <c r="AA9" i="2"/>
  <c r="AA85" i="2" s="1"/>
  <c r="Y73" i="2"/>
  <c r="Y149" i="2" s="1"/>
  <c r="AA25" i="2"/>
  <c r="AA101" i="2" s="1"/>
  <c r="Y72" i="2"/>
  <c r="Y148" i="2" s="1"/>
  <c r="Y66" i="2"/>
  <c r="Y142" i="2" s="1"/>
  <c r="Y65" i="2"/>
  <c r="Y141" i="2" s="1"/>
  <c r="AA22" i="2"/>
  <c r="AA98" i="2" s="1"/>
  <c r="AA29" i="2"/>
  <c r="AA105" i="2" s="1"/>
  <c r="Y70" i="2"/>
  <c r="Y146" i="2" s="1"/>
  <c r="Y59" i="2"/>
  <c r="Y135" i="2" s="1"/>
  <c r="F157" i="2" a="1"/>
  <c r="F157" i="2" s="1"/>
  <c r="D157" i="2" a="1"/>
  <c r="D157" i="2" s="1"/>
  <c r="Y67" i="2"/>
  <c r="Y143" i="2" s="1"/>
  <c r="Y75" i="2"/>
  <c r="Y151" i="2" s="1"/>
  <c r="Y69" i="2"/>
  <c r="Y145" i="2" s="1"/>
  <c r="Y64" i="2"/>
  <c r="Y140" i="2" s="1"/>
  <c r="Y57" i="2"/>
  <c r="Y133" i="2" s="1"/>
  <c r="Y77" i="2"/>
  <c r="Y153" i="2" s="1"/>
  <c r="Y68" i="2"/>
  <c r="Y144" i="2" s="1"/>
  <c r="Y62" i="2"/>
  <c r="Y138" i="2" s="1"/>
  <c r="Y74" i="2"/>
  <c r="Y150" i="2" s="1"/>
  <c r="Y61" i="2"/>
  <c r="Y137" i="2" s="1"/>
  <c r="Y71" i="2"/>
  <c r="Y147" i="2" s="1"/>
  <c r="Y60" i="2"/>
  <c r="Y136" i="2" s="1"/>
  <c r="Y58" i="2"/>
  <c r="Y134" i="2" s="1"/>
  <c r="Y76" i="2"/>
  <c r="Y152" i="2" s="1"/>
  <c r="Y63" i="2"/>
  <c r="Y139" i="2" s="1"/>
  <c r="AA28" i="2"/>
  <c r="AA104" i="2" s="1"/>
  <c r="Y78" i="2"/>
  <c r="Y154" i="2" s="1"/>
  <c r="AA131" i="2"/>
  <c r="AA27" i="2"/>
  <c r="AA103" i="2" s="1"/>
  <c r="AA23" i="2"/>
  <c r="AA99" i="2" s="1"/>
  <c r="AA19" i="2"/>
  <c r="AA95" i="2" s="1"/>
  <c r="AA15" i="2"/>
  <c r="AA91" i="2" s="1"/>
  <c r="AA11" i="2"/>
  <c r="AA87" i="2" s="1"/>
  <c r="AA7" i="2"/>
  <c r="AA83" i="2" s="1"/>
  <c r="AA24" i="2"/>
  <c r="AA100" i="2" s="1"/>
  <c r="AA20" i="2"/>
  <c r="AA96" i="2" s="1"/>
  <c r="AA16" i="2"/>
  <c r="AA92" i="2" s="1"/>
  <c r="AA12" i="2"/>
  <c r="AA88" i="2" s="1"/>
  <c r="AA8" i="2"/>
  <c r="AA84" i="2" s="1"/>
  <c r="AA26" i="2"/>
  <c r="AA102" i="2" s="1"/>
  <c r="AA21" i="2"/>
  <c r="AA97" i="2" s="1"/>
  <c r="AA18" i="2"/>
  <c r="AA94" i="2" s="1"/>
  <c r="AA14" i="2"/>
  <c r="AA90" i="2" s="1"/>
  <c r="AA10" i="2"/>
  <c r="AA86" i="2" s="1"/>
  <c r="AA30" i="2"/>
  <c r="AA54" i="2" s="1"/>
  <c r="B154" i="2"/>
  <c r="A154" i="2"/>
  <c r="C78" i="2"/>
  <c r="C154" i="2" s="1"/>
  <c r="D78" i="2"/>
  <c r="D154" i="2" s="1"/>
  <c r="E78" i="2"/>
  <c r="E154" i="2" s="1"/>
  <c r="F78" i="2"/>
  <c r="F154" i="2" s="1"/>
  <c r="G78" i="2"/>
  <c r="G154" i="2" s="1"/>
  <c r="H78" i="2"/>
  <c r="H154" i="2" s="1"/>
  <c r="I78" i="2"/>
  <c r="I154" i="2" s="1"/>
  <c r="J78" i="2"/>
  <c r="J154" i="2" s="1"/>
  <c r="L78" i="2"/>
  <c r="L154" i="2" s="1"/>
  <c r="K78" i="2"/>
  <c r="K154" i="2" s="1"/>
  <c r="M78" i="2"/>
  <c r="M154" i="2" s="1"/>
  <c r="N78" i="2"/>
  <c r="N154" i="2" s="1"/>
  <c r="O78" i="2"/>
  <c r="O154" i="2" s="1"/>
  <c r="R78" i="2"/>
  <c r="R154" i="2" s="1"/>
  <c r="P78" i="2"/>
  <c r="P154" i="2" s="1"/>
  <c r="Q78" i="2"/>
  <c r="Q154" i="2" s="1"/>
  <c r="S78" i="2"/>
  <c r="S154" i="2" s="1"/>
  <c r="T78" i="2"/>
  <c r="T154" i="2" s="1"/>
  <c r="U78" i="2"/>
  <c r="U154" i="2" s="1"/>
  <c r="V78" i="2"/>
  <c r="V154" i="2" s="1"/>
  <c r="W78" i="2"/>
  <c r="W154" i="2" s="1"/>
  <c r="X78" i="2"/>
  <c r="X154" i="2" s="1"/>
  <c r="Z55" i="2"/>
  <c r="Z75" i="2" s="1"/>
  <c r="Z151" i="2" s="1"/>
  <c r="Z31" i="2"/>
  <c r="Z107" i="2" s="1"/>
  <c r="Z32" i="2"/>
  <c r="Z108" i="2" s="1"/>
  <c r="Z34" i="2"/>
  <c r="Z110" i="2" s="1"/>
  <c r="Z33" i="2"/>
  <c r="Z109" i="2" s="1"/>
  <c r="Z36" i="2"/>
  <c r="Z112" i="2" s="1"/>
  <c r="Z35" i="2"/>
  <c r="Z111" i="2" s="1"/>
  <c r="Z37" i="2"/>
  <c r="Z113" i="2" s="1"/>
  <c r="Z38" i="2"/>
  <c r="Z114" i="2" s="1"/>
  <c r="Z40" i="2"/>
  <c r="Z116" i="2" s="1"/>
  <c r="Z39" i="2"/>
  <c r="Z115" i="2" s="1"/>
  <c r="Z41" i="2"/>
  <c r="Z117" i="2" s="1"/>
  <c r="Z42" i="2"/>
  <c r="Z118" i="2" s="1"/>
  <c r="Z43" i="2"/>
  <c r="Z119" i="2" s="1"/>
  <c r="Z44" i="2"/>
  <c r="Z120" i="2" s="1"/>
  <c r="Z45" i="2"/>
  <c r="Z121" i="2" s="1"/>
  <c r="Z46" i="2"/>
  <c r="Z122" i="2" s="1"/>
  <c r="Z47" i="2"/>
  <c r="Z123" i="2" s="1"/>
  <c r="Z48" i="2"/>
  <c r="Z124" i="2" s="1"/>
  <c r="Z49" i="2"/>
  <c r="Z125" i="2" s="1"/>
  <c r="Z50" i="2"/>
  <c r="Z126" i="2" s="1"/>
  <c r="Z51" i="2"/>
  <c r="Z127" i="2" s="1"/>
  <c r="Z52" i="2"/>
  <c r="Z128" i="2" s="1"/>
  <c r="Z53" i="2"/>
  <c r="Z129" i="2" s="1"/>
  <c r="AA55" i="2" l="1"/>
  <c r="AA70" i="2" s="1"/>
  <c r="AA146" i="2" s="1"/>
  <c r="AA45" i="2"/>
  <c r="AA121" i="2" s="1"/>
  <c r="AA46" i="2"/>
  <c r="AA122" i="2" s="1"/>
  <c r="AA38" i="2"/>
  <c r="AA114" i="2" s="1"/>
  <c r="AA52" i="2"/>
  <c r="AA128" i="2" s="1"/>
  <c r="AA37" i="2"/>
  <c r="AA113" i="2" s="1"/>
  <c r="AA49" i="2"/>
  <c r="AA125" i="2" s="1"/>
  <c r="AA41" i="2"/>
  <c r="AA117" i="2" s="1"/>
  <c r="AA33" i="2"/>
  <c r="AA109" i="2" s="1"/>
  <c r="AA50" i="2"/>
  <c r="AA126" i="2" s="1"/>
  <c r="AA42" i="2"/>
  <c r="AA118" i="2" s="1"/>
  <c r="AA34" i="2"/>
  <c r="AA110" i="2" s="1"/>
  <c r="AA51" i="2"/>
  <c r="AA127" i="2" s="1"/>
  <c r="AA48" i="2"/>
  <c r="AA124" i="2" s="1"/>
  <c r="AA43" i="2"/>
  <c r="AA119" i="2" s="1"/>
  <c r="AA40" i="2"/>
  <c r="AA116" i="2" s="1"/>
  <c r="AA35" i="2"/>
  <c r="AA111" i="2" s="1"/>
  <c r="AA31" i="2"/>
  <c r="AA107" i="2" s="1"/>
  <c r="AA53" i="2"/>
  <c r="AA129" i="2" s="1"/>
  <c r="AA47" i="2"/>
  <c r="AA123" i="2" s="1"/>
  <c r="AA44" i="2"/>
  <c r="AA120" i="2" s="1"/>
  <c r="AA39" i="2"/>
  <c r="AA115" i="2" s="1"/>
  <c r="AA36" i="2"/>
  <c r="AA112" i="2" s="1"/>
  <c r="AA32" i="2"/>
  <c r="AA108" i="2" s="1"/>
  <c r="E157" i="2"/>
  <c r="C158" i="2"/>
  <c r="D158" i="2" s="1" a="1"/>
  <c r="D158" i="2" s="1"/>
  <c r="E158" i="2" s="1"/>
  <c r="Z66" i="2"/>
  <c r="Z142" i="2" s="1"/>
  <c r="Z59" i="2"/>
  <c r="Z135" i="2" s="1"/>
  <c r="Z60" i="2"/>
  <c r="Z136" i="2" s="1"/>
  <c r="Z77" i="2"/>
  <c r="Z153" i="2" s="1"/>
  <c r="Z76" i="2"/>
  <c r="Z152" i="2" s="1"/>
  <c r="Z71" i="2"/>
  <c r="Z147" i="2" s="1"/>
  <c r="AA61" i="2"/>
  <c r="AA137" i="2" s="1"/>
  <c r="AA64" i="2"/>
  <c r="AA140" i="2" s="1"/>
  <c r="Z62" i="2"/>
  <c r="Z138" i="2" s="1"/>
  <c r="Z56" i="2"/>
  <c r="Z132" i="2" s="1"/>
  <c r="Z57" i="2"/>
  <c r="Z133" i="2" s="1"/>
  <c r="Z73" i="2"/>
  <c r="Z149" i="2" s="1"/>
  <c r="Z72" i="2"/>
  <c r="Z148" i="2" s="1"/>
  <c r="Z67" i="2"/>
  <c r="Z143" i="2" s="1"/>
  <c r="Z65" i="2"/>
  <c r="Z141" i="2" s="1"/>
  <c r="Z68" i="2"/>
  <c r="Z144" i="2" s="1"/>
  <c r="Z74" i="2"/>
  <c r="Z150" i="2" s="1"/>
  <c r="Z69" i="2"/>
  <c r="Z145" i="2" s="1"/>
  <c r="Z58" i="2"/>
  <c r="Z134" i="2" s="1"/>
  <c r="Z63" i="2"/>
  <c r="Z139" i="2" s="1"/>
  <c r="Z61" i="2"/>
  <c r="Z137" i="2" s="1"/>
  <c r="Z64" i="2"/>
  <c r="Z140" i="2" s="1"/>
  <c r="Z70" i="2"/>
  <c r="Z146" i="2" s="1"/>
  <c r="Z78" i="2"/>
  <c r="Z154" i="2" s="1"/>
  <c r="AA63" i="2" l="1"/>
  <c r="AA139" i="2" s="1"/>
  <c r="AA65" i="2"/>
  <c r="AA141" i="2" s="1"/>
  <c r="AA73" i="2"/>
  <c r="AA149" i="2" s="1"/>
  <c r="AA56" i="2"/>
  <c r="AA132" i="2" s="1"/>
  <c r="AA59" i="2"/>
  <c r="AA135" i="2" s="1"/>
  <c r="AA67" i="2"/>
  <c r="AA143" i="2" s="1"/>
  <c r="AA57" i="2"/>
  <c r="AA133" i="2" s="1"/>
  <c r="AA71" i="2"/>
  <c r="AA147" i="2" s="1"/>
  <c r="AA75" i="2"/>
  <c r="AA151" i="2" s="1"/>
  <c r="AA69" i="2"/>
  <c r="AA145" i="2" s="1"/>
  <c r="AA78" i="2"/>
  <c r="AA154" i="2" s="1"/>
  <c r="AA74" i="2"/>
  <c r="AA150" i="2" s="1"/>
  <c r="AA60" i="2"/>
  <c r="AA136" i="2" s="1"/>
  <c r="AA76" i="2"/>
  <c r="AA152" i="2" s="1"/>
  <c r="C159" i="2"/>
  <c r="D159" i="2" s="1" a="1"/>
  <c r="D159" i="2" s="1"/>
  <c r="E159" i="2" s="1"/>
  <c r="K159" i="2" s="1"/>
  <c r="AA68" i="2"/>
  <c r="AA144" i="2" s="1"/>
  <c r="AA58" i="2"/>
  <c r="AA134" i="2" s="1"/>
  <c r="AA62" i="2"/>
  <c r="AA138" i="2" s="1"/>
  <c r="AA72" i="2"/>
  <c r="AA148" i="2" s="1"/>
  <c r="AA66" i="2"/>
  <c r="AA142" i="2" s="1"/>
  <c r="AA77" i="2"/>
  <c r="AA153" i="2" s="1"/>
  <c r="F159" i="2" a="1"/>
  <c r="F159" i="2" s="1"/>
  <c r="D164" i="2"/>
  <c r="C164" i="2" a="1"/>
  <c r="C164" i="2" s="1"/>
  <c r="G158" i="2"/>
  <c r="K158" i="2"/>
  <c r="F158" i="2" a="1"/>
  <c r="F158" i="2" s="1"/>
  <c r="D163" i="2"/>
  <c r="G157" i="2"/>
  <c r="C163" i="2" a="1"/>
  <c r="C163" i="2" s="1"/>
  <c r="S158" i="2" a="1"/>
  <c r="S159" i="2" a="1"/>
  <c r="J159" i="2" l="1"/>
  <c r="S159" i="2"/>
  <c r="X159" i="2" s="1"/>
  <c r="S158" i="2"/>
  <c r="X158" i="2" s="1"/>
  <c r="E163" i="2"/>
  <c r="G159" i="2"/>
  <c r="D165" i="2"/>
  <c r="C165" i="2" a="1"/>
  <c r="C165" i="2" s="1"/>
  <c r="E164" i="2"/>
  <c r="T159" i="2" a="1"/>
  <c r="C168" i="2" a="1"/>
  <c r="C169" i="2" a="1"/>
  <c r="T159" i="2" l="1"/>
  <c r="Y159" i="2" s="1"/>
  <c r="E165" i="2"/>
  <c r="C169" i="2"/>
  <c r="F164" i="2" s="1" a="1"/>
  <c r="F164" i="2" s="1"/>
  <c r="M158" i="2" s="1"/>
  <c r="N158" i="2" s="1"/>
  <c r="O158" i="2" s="1"/>
  <c r="C168" i="2"/>
  <c r="F163" i="2" s="1" a="1"/>
  <c r="F163" i="2" s="1"/>
  <c r="M157" i="2" s="1"/>
  <c r="N157" i="2" s="1"/>
  <c r="O157" i="2" s="1"/>
  <c r="C170" i="2" a="1"/>
  <c r="R158" i="2" a="1"/>
  <c r="R157" i="2" a="1"/>
  <c r="R157" i="2" l="1"/>
  <c r="AF157" i="2" s="1"/>
  <c r="C170" i="2"/>
  <c r="F165" i="2" s="1" a="1"/>
  <c r="F165" i="2" s="1"/>
  <c r="M159" i="2" s="1"/>
  <c r="N159" i="2" s="1"/>
  <c r="O159" i="2" s="1"/>
  <c r="R158" i="2"/>
  <c r="AF158" i="2" s="1"/>
  <c r="R159" i="2" a="1"/>
  <c r="R159" i="2" l="1"/>
  <c r="W158" i="2"/>
  <c r="AD158" i="2"/>
  <c r="W157" i="2"/>
  <c r="AD157" i="2"/>
  <c r="AD159" i="2" l="1"/>
  <c r="AF159" i="2"/>
  <c r="W159" i="2"/>
  <c r="C160" i="2" l="1"/>
  <c r="D160" i="2" l="1" a="1"/>
  <c r="D160" i="2" s="1"/>
  <c r="E160" i="2" s="1"/>
  <c r="K160" i="2" s="1"/>
  <c r="F160" i="2" a="1"/>
  <c r="F160" i="2" s="1"/>
  <c r="S160" i="2" a="1"/>
  <c r="J160" i="2" l="1"/>
  <c r="G160" i="2"/>
  <c r="C166" i="2" a="1"/>
  <c r="C166" i="2" s="1"/>
  <c r="D166" i="2"/>
  <c r="S160" i="2"/>
  <c r="X160" i="2" s="1"/>
  <c r="T160" i="2" a="1"/>
  <c r="E166" i="2" l="1"/>
  <c r="T160" i="2"/>
  <c r="Y160" i="2" s="1"/>
  <c r="C171" i="2" a="1"/>
  <c r="C171" i="2" l="1"/>
  <c r="F166" i="2" s="1" a="1"/>
  <c r="F166" i="2" s="1"/>
  <c r="M160" i="2" s="1"/>
  <c r="N160" i="2" s="1"/>
  <c r="O160" i="2" s="1"/>
  <c r="R160" i="2" a="1"/>
  <c r="R160" i="2" l="1"/>
  <c r="P160" i="2"/>
  <c r="U160" i="2" a="1"/>
  <c r="W160" i="2" l="1"/>
  <c r="U160" i="2"/>
  <c r="Z160" i="2" s="1"/>
  <c r="AF160" i="2" l="1"/>
  <c r="AD160" i="2"/>
  <c r="AH156" i="2" l="1"/>
  <c r="AJ156" i="2" s="1"/>
  <c r="AG156" i="2" a="1"/>
  <c r="AG156" i="2" s="1"/>
  <c r="AE158" i="2"/>
  <c r="AE159" i="2"/>
  <c r="AE157" i="2"/>
  <c r="W161" i="2"/>
  <c r="AE160" i="2"/>
  <c r="B44" i="3" l="1"/>
  <c r="AI156" i="2"/>
  <c r="F11" i="3" l="1"/>
  <c r="B46" i="3"/>
  <c r="D46" i="3" s="1"/>
  <c r="B45" i="3"/>
  <c r="E10" i="1" l="1"/>
  <c r="B47" i="3"/>
  <c r="B52" i="3" s="1"/>
  <c r="B53" i="3" s="1"/>
  <c r="B54" i="3" s="1"/>
  <c r="B55" i="3" s="1"/>
  <c r="F56" i="3" s="1"/>
  <c r="E56" i="3" s="1"/>
  <c r="E57" i="3" s="1"/>
  <c r="B57" i="3" l="1"/>
  <c r="B63" i="3"/>
  <c r="B60" i="3"/>
  <c r="F12" i="3" l="1"/>
  <c r="E11" i="1" s="1"/>
  <c r="D60" i="3"/>
  <c r="F15" i="3" s="1"/>
  <c r="E15" i="1" s="1"/>
  <c r="B61" i="3"/>
  <c r="D61" i="3" s="1"/>
  <c r="F16" i="3" s="1"/>
  <c r="E16" i="1" s="1"/>
  <c r="F17" i="3" l="1"/>
  <c r="E17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<sst xmlns="http://schemas.openxmlformats.org/spreadsheetml/2006/main" count="168" uniqueCount="112">
  <si>
    <t>Pituus (m)</t>
  </si>
  <si>
    <t>Rungon tilavuus</t>
  </si>
  <si>
    <t>Rungon tukkitilavuus</t>
  </si>
  <si>
    <t>Rinnankorkeusläpimitta (cm)</t>
  </si>
  <si>
    <t>Rungon tukkiprosentti</t>
  </si>
  <si>
    <t>Tukkiosan korkeus</t>
  </si>
  <si>
    <t>Katkontatarkkuus</t>
  </si>
  <si>
    <t>Lieriön nousunopeus</t>
  </si>
  <si>
    <t>Kantolpm</t>
  </si>
  <si>
    <t>Kartion pohjan korkeus</t>
  </si>
  <si>
    <t>Kartio-osan korkeus</t>
  </si>
  <si>
    <t>Kartion pohjan säde</t>
  </si>
  <si>
    <t>Kartion pohja</t>
  </si>
  <si>
    <t xml:space="preserve">Kartion tilavuus </t>
  </si>
  <si>
    <t>Tarkistus</t>
  </si>
  <si>
    <t>Lieriön korkeus</t>
  </si>
  <si>
    <t>Lieriön pohjan säde</t>
  </si>
  <si>
    <t>Jos lieriö</t>
  </si>
  <si>
    <t>Lieriön pohja</t>
  </si>
  <si>
    <t>Lieriön tilavuus</t>
  </si>
  <si>
    <t>Jos kartio</t>
  </si>
  <si>
    <t>Kannolta rinnankorkeudelle tilavuus</t>
  </si>
  <si>
    <t>Lieriöstä tukkikorkeutta</t>
  </si>
  <si>
    <t>Kartion korkeus tukki lpm yläpuolella</t>
  </si>
  <si>
    <t>Kartiosta tukkikorkeutta</t>
  </si>
  <si>
    <t>Tukkikorkeus</t>
  </si>
  <si>
    <t>Lieriön tukkitilavuus</t>
  </si>
  <si>
    <t>Alkuosan tukkitilavuus</t>
  </si>
  <si>
    <t>Kartion tukkitilavuus</t>
  </si>
  <si>
    <t>TULOKSET</t>
  </si>
  <si>
    <t>SYÖTÄ ARVO</t>
  </si>
  <si>
    <t>Tukin latvaläpimitta (cm)</t>
  </si>
  <si>
    <t>©Pekka Manninen, Kajaanin Seudun Metsäpalvelu Oy</t>
  </si>
  <si>
    <t>Tukin mitta</t>
  </si>
  <si>
    <t>Apteeraus</t>
  </si>
  <si>
    <t>Minimi</t>
  </si>
  <si>
    <t>1 tukki</t>
  </si>
  <si>
    <t>2 tukkia</t>
  </si>
  <si>
    <t>3 tukkia</t>
  </si>
  <si>
    <t>4 tukkia</t>
  </si>
  <si>
    <t>Sarake</t>
  </si>
  <si>
    <t>A</t>
  </si>
  <si>
    <t>B</t>
  </si>
  <si>
    <t>Rivi aptissa</t>
  </si>
  <si>
    <t>Rivi taulukossa</t>
  </si>
  <si>
    <t>Rivitekijät</t>
  </si>
  <si>
    <t>Saraketekijät</t>
  </si>
  <si>
    <t xml:space="preserve">Sarakkeen paikka </t>
  </si>
  <si>
    <t>Sarake alkaa</t>
  </si>
  <si>
    <t>Sarakenumero alusta</t>
  </si>
  <si>
    <t>a</t>
  </si>
  <si>
    <t>aa</t>
  </si>
  <si>
    <t>Sarakekirjain</t>
  </si>
  <si>
    <t>APTEERAUS</t>
  </si>
  <si>
    <t>1. tukki</t>
  </si>
  <si>
    <t>2. tukki</t>
  </si>
  <si>
    <t>3. tukki</t>
  </si>
  <si>
    <t>4. tukki</t>
  </si>
  <si>
    <t>Jäännös</t>
  </si>
  <si>
    <t>Valitaan</t>
  </si>
  <si>
    <t>VIE TÄMÄ</t>
  </si>
  <si>
    <t>Paras katkonta</t>
  </si>
  <si>
    <t>Tukkiosasta menee kuituun</t>
  </si>
  <si>
    <t>TUKKIOSAN APTEERAUS (laskuri apteeraa maks. 4 tukkia)</t>
  </si>
  <si>
    <t>TUKIN KATKONTA</t>
  </si>
  <si>
    <t>Tavaralajihinnat</t>
  </si>
  <si>
    <t>Tukki (€/m³)</t>
  </si>
  <si>
    <t>Kuitu (€/m³)</t>
  </si>
  <si>
    <t>Katkotun tukin pituus</t>
  </si>
  <si>
    <t>Katkottu tukki loppuu</t>
  </si>
  <si>
    <t>Tukkiosaa katkonnan yläpuolella</t>
  </si>
  <si>
    <t>Lieriöosan korkeus hukkatukissa</t>
  </si>
  <si>
    <t>Kartio-osan korkeus hukkatukissa</t>
  </si>
  <si>
    <t>Tukkia hukkaan</t>
  </si>
  <si>
    <t>Kartion tilavuus kokonaan</t>
  </si>
  <si>
    <t>Kartion tukkitilavuus kun koko tukkiosuus otetaan</t>
  </si>
  <si>
    <t>KATKONNALLA</t>
  </si>
  <si>
    <t>Kuituosan korkeus</t>
  </si>
  <si>
    <t>Hukkatukkilieriön tilavuus</t>
  </si>
  <si>
    <t>Kartion säde kuituosan lähtökorkeudella</t>
  </si>
  <si>
    <t>Kartion kanta</t>
  </si>
  <si>
    <t>Kartion tilavuus</t>
  </si>
  <si>
    <t>Koko kartion tilavuus</t>
  </si>
  <si>
    <t>Optimaalinen kartion tukkitilavuus</t>
  </si>
  <si>
    <t>Kartion kuitutilavuus</t>
  </si>
  <si>
    <t>Hukka</t>
  </si>
  <si>
    <t>Tukkisaanto</t>
  </si>
  <si>
    <t>Saatu tukki</t>
  </si>
  <si>
    <t>Saatu kuitu</t>
  </si>
  <si>
    <t>Arvo</t>
  </si>
  <si>
    <t>Tukki</t>
  </si>
  <si>
    <t>Kuitu</t>
  </si>
  <si>
    <t>Koko runko</t>
  </si>
  <si>
    <t xml:space="preserve">Rungon arvo </t>
  </si>
  <si>
    <t>Teoreettinen</t>
  </si>
  <si>
    <t>Tukkia litroina</t>
  </si>
  <si>
    <t>RUNGON TUKKIOSUUDEN MÄÄRITYS JA APTEERAUS</t>
  </si>
  <si>
    <t>Tukin lyhin mitta (m)</t>
  </si>
  <si>
    <t>Tukin pisin mitta (m)</t>
  </si>
  <si>
    <t>Tukkimittojen väli (m)</t>
  </si>
  <si>
    <t>Puun ikä (vuotta)</t>
  </si>
  <si>
    <t>Tukkiosan pituus</t>
  </si>
  <si>
    <t>Puun pituus (m)</t>
  </si>
  <si>
    <t>RUNGON TIEDOT</t>
  </si>
  <si>
    <r>
      <t xml:space="preserve">TUKKIOSAN APTEERAUS </t>
    </r>
    <r>
      <rPr>
        <b/>
        <sz val="11"/>
        <color theme="1"/>
        <rFont val="Calibri"/>
        <family val="2"/>
        <scheme val="minor"/>
      </rPr>
      <t>(laskuri apteeraa maks. 4 tukkia)</t>
    </r>
  </si>
  <si>
    <t>IME MUNAA HOMO!</t>
  </si>
  <si>
    <t>Viimeinen käyttöpäivä</t>
  </si>
  <si>
    <t>Vaihteluväli</t>
  </si>
  <si>
    <t>Lieriön nousu</t>
  </si>
  <si>
    <t>150 vuoteen</t>
  </si>
  <si>
    <t>Yli</t>
  </si>
  <si>
    <t>Kokonaiskeskinousu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</si>
</sst>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\ %"/>
    <numFmt numFmtId="167" formatCode="0E+00"/>
    <numFmt numFmtId="168" formatCode="#,##0.0\ &quot;€&quot;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B00500"/>
      <name val="Consolas"/>
      <family val="3"/>
    </font>
    <font>
      <b/>
      <sz val="10"/>
      <name val="Arial"/>
      <family val="2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48"/>
      <color theme="1" tint="0.249977111117893"/>
      <name val="Calibri"/>
      <family val="2"/>
      <scheme val="minor"/>
    </font>
    <font>
      <b/>
      <sz val="48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3" borderId="0" xfId="0" applyFont="1" applyFill="1"/>
    <xf numFmtId="0" fontId="0" fillId="3" borderId="0" xfId="0" applyFont="1" applyFill="1" applyProtection="1">
      <protection locked="0"/>
    </xf>
    <xf numFmtId="0" fontId="0" fillId="3" borderId="0" xfId="0" applyFont="1" applyFill="1" applyProtection="1">
      <protection hidden="1"/>
    </xf>
    <xf numFmtId="0" fontId="0" fillId="3" borderId="0" xfId="0" applyFont="1" applyFill="1" applyBorder="1"/>
    <xf numFmtId="0" fontId="0" fillId="3" borderId="0" xfId="0" applyFont="1" applyFill="1" applyBorder="1" applyProtection="1">
      <protection locked="0"/>
    </xf>
    <xf numFmtId="0" fontId="0" fillId="3" borderId="1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5" fillId="3" borderId="0" xfId="0" applyFont="1" applyFill="1" applyBorder="1"/>
    <xf numFmtId="164" fontId="0" fillId="3" borderId="0" xfId="0" applyNumberFormat="1" applyFont="1" applyFill="1" applyBorder="1"/>
    <xf numFmtId="9" fontId="3" fillId="3" borderId="0" xfId="0" applyNumberFormat="1" applyFont="1" applyFill="1" applyBorder="1" applyProtection="1">
      <protection locked="0"/>
    </xf>
    <xf numFmtId="165" fontId="0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164" fontId="6" fillId="3" borderId="0" xfId="0" applyNumberFormat="1" applyFont="1" applyFill="1" applyBorder="1" applyProtection="1">
      <protection locked="0"/>
    </xf>
    <xf numFmtId="164" fontId="0" fillId="3" borderId="0" xfId="0" applyNumberFormat="1" applyFont="1" applyFill="1" applyBorder="1" applyProtection="1">
      <protection locked="0"/>
    </xf>
    <xf numFmtId="0" fontId="0" fillId="3" borderId="0" xfId="0" applyFont="1" applyFill="1" applyBorder="1" applyProtection="1">
      <protection locked="0" hidden="1"/>
    </xf>
    <xf numFmtId="0" fontId="0" fillId="3" borderId="0" xfId="0" applyFont="1" applyFill="1" applyBorder="1" applyProtection="1">
      <protection hidden="1"/>
    </xf>
    <xf numFmtId="0" fontId="0" fillId="3" borderId="1" xfId="0" applyFont="1" applyFill="1" applyBorder="1" applyProtection="1">
      <protection hidden="1"/>
    </xf>
    <xf numFmtId="0" fontId="0" fillId="3" borderId="2" xfId="0" applyFont="1" applyFill="1" applyBorder="1" applyProtection="1">
      <protection hidden="1"/>
    </xf>
    <xf numFmtId="0" fontId="0" fillId="3" borderId="3" xfId="0" applyFont="1" applyFill="1" applyBorder="1" applyProtection="1">
      <protection hidden="1"/>
    </xf>
    <xf numFmtId="0" fontId="4" fillId="4" borderId="0" xfId="0" applyFont="1" applyFill="1" applyBorder="1" applyAlignment="1" applyProtection="1">
      <alignment horizontal="center"/>
      <protection locked="0"/>
    </xf>
    <xf numFmtId="1" fontId="4" fillId="2" borderId="0" xfId="0" applyNumberFormat="1" applyFont="1" applyFill="1" applyBorder="1" applyAlignment="1" applyProtection="1">
      <alignment horizontal="center"/>
      <protection locked="0" hidden="1"/>
    </xf>
    <xf numFmtId="1" fontId="0" fillId="0" borderId="0" xfId="0" applyNumberFormat="1"/>
    <xf numFmtId="2" fontId="0" fillId="0" borderId="0" xfId="0" applyNumberFormat="1"/>
    <xf numFmtId="0" fontId="0" fillId="0" borderId="4" xfId="0" applyBorder="1"/>
    <xf numFmtId="0" fontId="0" fillId="0" borderId="0" xfId="0" applyFill="1" applyBorder="1"/>
    <xf numFmtId="0" fontId="0" fillId="0" borderId="0" xfId="0" applyBorder="1"/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0" fontId="8" fillId="0" borderId="4" xfId="0" applyFont="1" applyBorder="1"/>
    <xf numFmtId="0" fontId="0" fillId="2" borderId="0" xfId="0" applyFill="1"/>
    <xf numFmtId="0" fontId="0" fillId="0" borderId="0" xfId="0" applyFill="1"/>
    <xf numFmtId="0" fontId="0" fillId="5" borderId="0" xfId="0" applyFill="1"/>
    <xf numFmtId="0" fontId="0" fillId="6" borderId="0" xfId="0" applyFill="1"/>
    <xf numFmtId="166" fontId="0" fillId="0" borderId="0" xfId="0" applyNumberFormat="1"/>
    <xf numFmtId="0" fontId="9" fillId="0" borderId="0" xfId="0" applyFont="1" applyAlignment="1">
      <alignment horizontal="left" vertical="center" indent="1"/>
    </xf>
    <xf numFmtId="0" fontId="9" fillId="5" borderId="0" xfId="0" applyFont="1" applyFill="1" applyAlignment="1">
      <alignment horizontal="left" vertical="center" indent="1"/>
    </xf>
    <xf numFmtId="166" fontId="10" fillId="0" borderId="0" xfId="0" applyNumberFormat="1" applyFont="1"/>
    <xf numFmtId="0" fontId="8" fillId="5" borderId="0" xfId="0" applyFont="1" applyFill="1"/>
    <xf numFmtId="0" fontId="0" fillId="7" borderId="0" xfId="0" applyFill="1"/>
    <xf numFmtId="0" fontId="8" fillId="7" borderId="0" xfId="0" applyFont="1" applyFill="1"/>
    <xf numFmtId="1" fontId="4" fillId="3" borderId="0" xfId="0" applyNumberFormat="1" applyFont="1" applyFill="1" applyBorder="1" applyAlignment="1" applyProtection="1">
      <alignment horizontal="center"/>
      <protection locked="0" hidden="1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 hidden="1"/>
    </xf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Protection="1">
      <protection locked="0" hidden="1"/>
    </xf>
    <xf numFmtId="0" fontId="0" fillId="3" borderId="7" xfId="0" applyFont="1" applyFill="1" applyBorder="1" applyProtection="1">
      <protection locked="0" hidden="1"/>
    </xf>
    <xf numFmtId="0" fontId="0" fillId="3" borderId="7" xfId="0" applyFont="1" applyFill="1" applyBorder="1" applyProtection="1">
      <protection hidden="1"/>
    </xf>
    <xf numFmtId="0" fontId="0" fillId="3" borderId="8" xfId="0" applyFont="1" applyFill="1" applyBorder="1" applyProtection="1">
      <protection locked="0" hidden="1"/>
    </xf>
    <xf numFmtId="2" fontId="0" fillId="3" borderId="0" xfId="0" applyNumberFormat="1" applyFont="1" applyFill="1" applyBorder="1" applyProtection="1">
      <protection locked="0" hidden="1"/>
    </xf>
    <xf numFmtId="165" fontId="0" fillId="3" borderId="0" xfId="0" applyNumberFormat="1" applyFont="1" applyFill="1" applyBorder="1" applyProtection="1">
      <protection locked="0" hidden="1"/>
    </xf>
    <xf numFmtId="167" fontId="0" fillId="3" borderId="0" xfId="0" applyNumberFormat="1" applyFont="1" applyFill="1" applyBorder="1" applyProtection="1">
      <protection locked="0" hidden="1"/>
    </xf>
    <xf numFmtId="166" fontId="0" fillId="3" borderId="0" xfId="0" applyNumberFormat="1" applyFont="1" applyFill="1" applyBorder="1" applyProtection="1">
      <protection locked="0" hidden="1"/>
    </xf>
    <xf numFmtId="0" fontId="0" fillId="2" borderId="0" xfId="0" applyFont="1" applyFill="1" applyBorder="1" applyProtection="1">
      <protection locked="0" hidden="1"/>
    </xf>
    <xf numFmtId="164" fontId="0" fillId="3" borderId="0" xfId="0" applyNumberFormat="1" applyFont="1" applyFill="1" applyBorder="1" applyProtection="1">
      <protection locked="0" hidden="1"/>
    </xf>
    <xf numFmtId="164" fontId="0" fillId="3" borderId="6" xfId="0" applyNumberFormat="1" applyFont="1" applyFill="1" applyBorder="1" applyProtection="1">
      <protection locked="0" hidden="1"/>
    </xf>
    <xf numFmtId="9" fontId="4" fillId="2" borderId="0" xfId="0" applyNumberFormat="1" applyFont="1" applyFill="1" applyBorder="1" applyAlignment="1" applyProtection="1">
      <alignment horizontal="center"/>
      <protection locked="0" hidden="1"/>
    </xf>
    <xf numFmtId="0" fontId="0" fillId="3" borderId="4" xfId="0" applyFont="1" applyFill="1" applyBorder="1" applyProtection="1">
      <protection locked="0"/>
    </xf>
    <xf numFmtId="168" fontId="4" fillId="2" borderId="0" xfId="0" applyNumberFormat="1" applyFont="1" applyFill="1" applyBorder="1" applyAlignment="1" applyProtection="1">
      <alignment horizontal="center"/>
      <protection locked="0" hidden="1"/>
    </xf>
    <xf numFmtId="168" fontId="4" fillId="2" borderId="4" xfId="0" applyNumberFormat="1" applyFont="1" applyFill="1" applyBorder="1" applyAlignment="1" applyProtection="1">
      <alignment horizontal="center"/>
      <protection locked="0" hidden="1"/>
    </xf>
    <xf numFmtId="0" fontId="0" fillId="2" borderId="0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0" fontId="0" fillId="3" borderId="11" xfId="0" applyFont="1" applyFill="1" applyBorder="1"/>
    <xf numFmtId="0" fontId="0" fillId="3" borderId="13" xfId="0" applyFont="1" applyFill="1" applyBorder="1"/>
    <xf numFmtId="0" fontId="0" fillId="3" borderId="12" xfId="0" applyFont="1" applyFill="1" applyBorder="1" applyProtection="1">
      <protection hidden="1"/>
    </xf>
    <xf numFmtId="0" fontId="0" fillId="3" borderId="13" xfId="0" applyFont="1" applyFill="1" applyBorder="1" applyProtection="1">
      <protection hidden="1"/>
    </xf>
    <xf numFmtId="164" fontId="0" fillId="3" borderId="0" xfId="0" applyNumberFormat="1" applyFont="1" applyFill="1" applyBorder="1" applyProtection="1">
      <protection hidden="1"/>
    </xf>
    <xf numFmtId="2" fontId="0" fillId="3" borderId="0" xfId="0" applyNumberFormat="1" applyFont="1" applyFill="1" applyBorder="1" applyProtection="1">
      <protection hidden="1"/>
    </xf>
    <xf numFmtId="0" fontId="0" fillId="3" borderId="14" xfId="0" applyFont="1" applyFill="1" applyBorder="1" applyProtection="1">
      <protection hidden="1"/>
    </xf>
    <xf numFmtId="0" fontId="0" fillId="3" borderId="5" xfId="0" applyFont="1" applyFill="1" applyBorder="1" applyProtection="1">
      <protection locked="0" hidden="1"/>
    </xf>
    <xf numFmtId="0" fontId="0" fillId="3" borderId="5" xfId="0" applyFont="1" applyFill="1" applyBorder="1" applyProtection="1">
      <protection hidden="1"/>
    </xf>
    <xf numFmtId="0" fontId="0" fillId="3" borderId="15" xfId="0" applyFont="1" applyFill="1" applyBorder="1" applyProtection="1">
      <protection hidden="1"/>
    </xf>
    <xf numFmtId="0" fontId="0" fillId="8" borderId="0" xfId="0" applyFont="1" applyFill="1" applyProtection="1">
      <protection hidden="1"/>
    </xf>
    <xf numFmtId="0" fontId="0" fillId="8" borderId="0" xfId="0" applyFont="1" applyFill="1" applyProtection="1">
      <protection locked="0" hidden="1"/>
    </xf>
    <xf numFmtId="0" fontId="0" fillId="8" borderId="0" xfId="0" applyFont="1" applyFill="1"/>
    <xf numFmtId="0" fontId="0" fillId="8" borderId="0" xfId="0" applyFont="1" applyFill="1" applyProtection="1">
      <protection locked="0"/>
    </xf>
    <xf numFmtId="0" fontId="7" fillId="3" borderId="9" xfId="0" applyFont="1" applyFill="1" applyBorder="1" applyProtection="1"/>
    <xf numFmtId="0" fontId="0" fillId="3" borderId="12" xfId="0" applyFont="1" applyFill="1" applyBorder="1" applyProtection="1"/>
    <xf numFmtId="0" fontId="3" fillId="3" borderId="12" xfId="0" applyFont="1" applyFill="1" applyBorder="1" applyProtection="1"/>
    <xf numFmtId="0" fontId="1" fillId="3" borderId="12" xfId="0" applyFont="1" applyFill="1" applyBorder="1" applyProtection="1"/>
    <xf numFmtId="0" fontId="4" fillId="3" borderId="12" xfId="0" applyFont="1" applyFill="1" applyBorder="1" applyProtection="1"/>
    <xf numFmtId="0" fontId="5" fillId="3" borderId="12" xfId="0" applyFont="1" applyFill="1" applyBorder="1" applyProtection="1"/>
    <xf numFmtId="0" fontId="0" fillId="3" borderId="10" xfId="0" applyFont="1" applyFill="1" applyBorder="1" applyProtection="1"/>
    <xf numFmtId="0" fontId="0" fillId="3" borderId="0" xfId="0" applyFont="1" applyFill="1" applyBorder="1" applyProtection="1"/>
    <xf numFmtId="0" fontId="2" fillId="3" borderId="0" xfId="0" applyFont="1" applyFill="1" applyBorder="1" applyProtection="1"/>
    <xf numFmtId="0" fontId="1" fillId="3" borderId="0" xfId="0" applyFont="1" applyFill="1" applyBorder="1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3" fillId="3" borderId="4" xfId="0" applyFont="1" applyFill="1" applyBorder="1" applyProtection="1"/>
    <xf numFmtId="0" fontId="5" fillId="3" borderId="0" xfId="0" applyFont="1" applyFill="1" applyBorder="1" applyProtection="1"/>
    <xf numFmtId="165" fontId="0" fillId="3" borderId="0" xfId="0" applyNumberFormat="1" applyFont="1" applyFill="1" applyBorder="1" applyProtection="1"/>
    <xf numFmtId="0" fontId="0" fillId="3" borderId="0" xfId="0" applyFont="1" applyFill="1" applyBorder="1" applyAlignment="1">
      <alignment horizontal="center"/>
    </xf>
    <xf numFmtId="0" fontId="0" fillId="8" borderId="0" xfId="0" applyFont="1" applyFill="1" applyBorder="1" applyProtection="1">
      <protection hidden="1"/>
    </xf>
    <xf numFmtId="0" fontId="0" fillId="8" borderId="0" xfId="0" applyFont="1" applyFill="1" applyBorder="1" applyProtection="1">
      <protection locked="0"/>
    </xf>
    <xf numFmtId="0" fontId="0" fillId="8" borderId="0" xfId="0" applyFont="1" applyFill="1" applyBorder="1"/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 hidden="1"/>
    </xf>
    <xf numFmtId="0" fontId="4" fillId="2" borderId="17" xfId="0" applyFont="1" applyFill="1" applyBorder="1" applyAlignment="1" applyProtection="1">
      <alignment horizontal="center"/>
      <protection locked="0" hidden="1"/>
    </xf>
    <xf numFmtId="9" fontId="4" fillId="2" borderId="17" xfId="0" applyNumberFormat="1" applyFont="1" applyFill="1" applyBorder="1" applyAlignment="1" applyProtection="1">
      <alignment horizontal="center"/>
      <protection locked="0" hidden="1"/>
    </xf>
    <xf numFmtId="0" fontId="4" fillId="2" borderId="18" xfId="0" applyFont="1" applyFill="1" applyBorder="1" applyAlignment="1" applyProtection="1">
      <alignment horizontal="center"/>
      <protection locked="0" hidden="1"/>
    </xf>
    <xf numFmtId="168" fontId="4" fillId="2" borderId="19" xfId="0" applyNumberFormat="1" applyFont="1" applyFill="1" applyBorder="1" applyAlignment="1" applyProtection="1">
      <alignment horizontal="center"/>
      <protection locked="0" hidden="1"/>
    </xf>
    <xf numFmtId="168" fontId="4" fillId="2" borderId="20" xfId="0" applyNumberFormat="1" applyFont="1" applyFill="1" applyBorder="1" applyAlignment="1" applyProtection="1">
      <alignment horizontal="center"/>
      <protection locked="0" hidden="1"/>
    </xf>
    <xf numFmtId="168" fontId="4" fillId="2" borderId="21" xfId="0" applyNumberFormat="1" applyFont="1" applyFill="1" applyBorder="1" applyAlignment="1" applyProtection="1">
      <alignment horizontal="center"/>
      <protection locked="0" hidden="1"/>
    </xf>
    <xf numFmtId="168" fontId="4" fillId="2" borderId="22" xfId="0" applyNumberFormat="1" applyFont="1" applyFill="1" applyBorder="1" applyAlignment="1" applyProtection="1">
      <alignment horizontal="center"/>
      <protection locked="0" hidden="1"/>
    </xf>
    <xf numFmtId="168" fontId="4" fillId="2" borderId="2" xfId="0" applyNumberFormat="1" applyFont="1" applyFill="1" applyBorder="1" applyAlignment="1" applyProtection="1">
      <alignment horizontal="center"/>
      <protection locked="0" hidden="1"/>
    </xf>
    <xf numFmtId="168" fontId="4" fillId="2" borderId="3" xfId="0" applyNumberFormat="1" applyFont="1" applyFill="1" applyBorder="1" applyAlignment="1" applyProtection="1">
      <alignment horizontal="center"/>
      <protection locked="0" hidden="1"/>
    </xf>
    <xf numFmtId="0" fontId="7" fillId="9" borderId="9" xfId="0" applyFont="1" applyFill="1" applyBorder="1" applyProtection="1"/>
    <xf numFmtId="0" fontId="0" fillId="9" borderId="10" xfId="0" applyFont="1" applyFill="1" applyBorder="1" applyProtection="1"/>
    <xf numFmtId="0" fontId="0" fillId="9" borderId="12" xfId="0" applyFont="1" applyFill="1" applyBorder="1" applyProtection="1"/>
    <xf numFmtId="0" fontId="0" fillId="9" borderId="0" xfId="0" applyFont="1" applyFill="1" applyBorder="1" applyProtection="1"/>
    <xf numFmtId="0" fontId="1" fillId="3" borderId="23" xfId="0" applyFont="1" applyFill="1" applyBorder="1" applyProtection="1"/>
    <xf numFmtId="0" fontId="2" fillId="3" borderId="23" xfId="0" applyFont="1" applyFill="1" applyBorder="1" applyProtection="1"/>
    <xf numFmtId="0" fontId="4" fillId="3" borderId="2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Protection="1">
      <protection locked="0"/>
    </xf>
    <xf numFmtId="0" fontId="11" fillId="8" borderId="0" xfId="0" applyFont="1" applyFill="1" applyBorder="1"/>
    <xf numFmtId="0" fontId="11" fillId="8" borderId="0" xfId="0" applyFont="1" applyFill="1" applyBorder="1" applyProtection="1">
      <protection hidden="1"/>
    </xf>
    <xf numFmtId="0" fontId="12" fillId="8" borderId="0" xfId="0" applyFont="1" applyFill="1" applyBorder="1" applyProtection="1">
      <protection hidden="1"/>
    </xf>
    <xf numFmtId="0" fontId="13" fillId="8" borderId="0" xfId="0" applyFont="1" applyFill="1" applyBorder="1" applyProtection="1">
      <protection hidden="1"/>
    </xf>
    <xf numFmtId="0" fontId="13" fillId="8" borderId="0" xfId="0" applyFont="1" applyFill="1" applyBorder="1" applyProtection="1">
      <protection locked="0"/>
    </xf>
    <xf numFmtId="0" fontId="13" fillId="8" borderId="0" xfId="0" applyFont="1" applyFill="1" applyBorder="1"/>
    <xf numFmtId="165" fontId="13" fillId="8" borderId="0" xfId="0" applyNumberFormat="1" applyFont="1" applyFill="1" applyBorder="1" applyProtection="1">
      <protection hidden="1"/>
    </xf>
    <xf numFmtId="0" fontId="13" fillId="8" borderId="0" xfId="0" applyFont="1" applyFill="1" applyBorder="1" applyProtection="1"/>
    <xf numFmtId="2" fontId="14" fillId="8" borderId="0" xfId="0" applyNumberFormat="1" applyFont="1" applyFill="1" applyBorder="1" applyProtection="1">
      <protection locked="0"/>
    </xf>
    <xf numFmtId="164" fontId="15" fillId="8" borderId="0" xfId="0" applyNumberFormat="1" applyFont="1" applyFill="1" applyBorder="1" applyProtection="1">
      <protection locked="0"/>
    </xf>
    <xf numFmtId="164" fontId="11" fillId="8" borderId="0" xfId="0" applyNumberFormat="1" applyFont="1" applyFill="1" applyBorder="1" applyProtection="1">
      <protection locked="0"/>
    </xf>
    <xf numFmtId="2" fontId="15" fillId="8" borderId="0" xfId="0" applyNumberFormat="1" applyFont="1" applyFill="1" applyBorder="1" applyProtection="1">
      <protection locked="0"/>
    </xf>
    <xf numFmtId="0" fontId="11" fillId="8" borderId="0" xfId="0" applyFont="1" applyFill="1" applyBorder="1" applyProtection="1">
      <protection locked="0" hidden="1"/>
    </xf>
    <xf numFmtId="2" fontId="11" fillId="8" borderId="0" xfId="0" applyNumberFormat="1" applyFont="1" applyFill="1" applyBorder="1" applyProtection="1">
      <protection locked="0" hidden="1"/>
    </xf>
    <xf numFmtId="165" fontId="11" fillId="8" borderId="0" xfId="0" applyNumberFormat="1" applyFont="1" applyFill="1" applyBorder="1" applyProtection="1">
      <protection locked="0" hidden="1"/>
    </xf>
    <xf numFmtId="164" fontId="11" fillId="8" borderId="0" xfId="0" applyNumberFormat="1" applyFont="1" applyFill="1" applyBorder="1" applyProtection="1">
      <protection hidden="1"/>
    </xf>
    <xf numFmtId="2" fontId="11" fillId="8" borderId="0" xfId="0" applyNumberFormat="1" applyFont="1" applyFill="1" applyBorder="1" applyProtection="1">
      <protection hidden="1"/>
    </xf>
    <xf numFmtId="164" fontId="11" fillId="8" borderId="0" xfId="0" applyNumberFormat="1" applyFont="1" applyFill="1" applyBorder="1" applyProtection="1">
      <protection locked="0" hidden="1"/>
    </xf>
    <xf numFmtId="167" fontId="11" fillId="8" borderId="0" xfId="0" applyNumberFormat="1" applyFont="1" applyFill="1" applyBorder="1" applyProtection="1">
      <protection locked="0" hidden="1"/>
    </xf>
    <xf numFmtId="166" fontId="11" fillId="8" borderId="0" xfId="0" applyNumberFormat="1" applyFont="1" applyFill="1" applyBorder="1" applyProtection="1">
      <protection locked="0" hidden="1"/>
    </xf>
    <xf numFmtId="14" fontId="0" fillId="3" borderId="10" xfId="0" applyNumberFormat="1" applyFont="1" applyFill="1" applyBorder="1" applyProtection="1"/>
    <xf numFmtId="2" fontId="0" fillId="3" borderId="0" xfId="0" applyNumberFormat="1" applyFont="1" applyFill="1" applyBorder="1"/>
    <xf numFmtId="168" fontId="4" fillId="2" borderId="24" xfId="0" applyNumberFormat="1" applyFont="1" applyFill="1" applyBorder="1" applyAlignment="1" applyProtection="1">
      <alignment horizontal="center"/>
      <protection locked="0" hidden="1"/>
    </xf>
    <xf numFmtId="168" fontId="4" fillId="2" borderId="1" xfId="0" applyNumberFormat="1" applyFont="1" applyFill="1" applyBorder="1" applyAlignment="1" applyProtection="1">
      <alignment horizontal="center"/>
      <protection locked="0" hidden="1"/>
    </xf>
    <xf numFmtId="0" fontId="0" fillId="9" borderId="10" xfId="0" applyFont="1" applyFill="1" applyBorder="1" applyProtection="1">
      <protection hidden="1"/>
    </xf>
    <xf numFmtId="0" fontId="0" fillId="9" borderId="11" xfId="0" applyFont="1" applyFill="1" applyBorder="1" applyProtection="1">
      <protection hidden="1"/>
    </xf>
    <xf numFmtId="0" fontId="0" fillId="9" borderId="0" xfId="0" applyFont="1" applyFill="1" applyBorder="1" applyProtection="1">
      <protection hidden="1"/>
    </xf>
    <xf numFmtId="0" fontId="0" fillId="9" borderId="13" xfId="0" applyFont="1" applyFill="1" applyBorder="1" applyProtection="1">
      <protection hidden="1"/>
    </xf>
    <xf numFmtId="164" fontId="0" fillId="3" borderId="6" xfId="0" applyNumberFormat="1" applyFont="1" applyFill="1" applyBorder="1" applyProtection="1">
      <protection locked="0"/>
    </xf>
    <xf numFmtId="0" fontId="16" fillId="9" borderId="10" xfId="0" applyFont="1" applyFill="1" applyBorder="1" applyAlignment="1" applyProtection="1">
      <alignment horizontal="center" vertical="center" wrapText="1"/>
      <protection hidden="1"/>
    </xf>
    <xf numFmtId="0" fontId="16" fillId="9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3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74299</xdr:colOff>
      <xdr:row>2</xdr:row>
      <xdr:rowOff>243259</xdr:rowOff>
    </xdr:from>
    <xdr:to>
      <xdr:col>11</xdr:col>
      <xdr:colOff>530090</xdr:colOff>
      <xdr:row>9</xdr:row>
      <xdr:rowOff>33412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AFF826-9CDE-4B38-AFC2-09DE90A18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6351" y="740216"/>
          <a:ext cx="1761129" cy="16312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448437</xdr:colOff>
      <xdr:row>5</xdr:row>
      <xdr:rowOff>22860</xdr:rowOff>
    </xdr:from>
    <xdr:to>
      <xdr:col>16</xdr:col>
      <xdr:colOff>416039</xdr:colOff>
      <xdr:row>13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F38CF-90F9-43A5-9F35-8F770865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5737" y="1287780"/>
          <a:ext cx="1743062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43ED-E441-433B-81D8-AE0AA1F3D7BA}">
  <dimension ref="A1:PJ1403"/>
  <sheetViews>
    <sheetView tabSelected="1" zoomScale="82" zoomScaleNormal="82" workbookViewId="0">
      <selection activeCell="A7" sqref="A7"/>
    </sheetView>
  </sheetViews>
  <sheetFormatPr defaultColWidth="8.85546875" defaultRowHeight="15" x14ac:dyDescent="0.25"/>
  <cols>
    <col min="1" max="1" width="52.140625" style="1" customWidth="1"/>
    <col min="2" max="2" width="18" style="1" customWidth="1"/>
    <col min="3" max="3" width="6.140625" style="1" customWidth="1"/>
    <col min="4" max="4" width="37" style="2" customWidth="1"/>
    <col min="5" max="5" width="32.5703125" style="2" customWidth="1"/>
    <col min="6" max="6" width="8.85546875" style="1" hidden="1" customWidth="1"/>
    <col min="7" max="7" width="17.5703125" style="1" hidden="1" customWidth="1"/>
    <col min="8" max="10" width="8.85546875" style="1" hidden="1" customWidth="1"/>
    <col min="11" max="11" width="19.5703125" style="1" customWidth="1"/>
    <col min="12" max="12" width="8.85546875" style="1"/>
    <col min="13" max="426" width="8.85546875" style="77"/>
    <col min="427" max="16384" width="8.85546875" style="1"/>
  </cols>
  <sheetData>
    <row r="1" spans="1:12" ht="24" thickTop="1" x14ac:dyDescent="0.35">
      <c r="A1" s="111" t="s">
        <v>96</v>
      </c>
      <c r="B1" s="112"/>
      <c r="C1" s="112"/>
      <c r="D1" s="149" t="str">
        <f ca="1">IF(Sheet3!$F$1=0,"Laskurin käyttö loppunut. Jos haluat käyttää laskuria, ole yhteydessä Pekkaan.","")</f>
        <v/>
      </c>
      <c r="E1" s="149"/>
      <c r="F1" s="144"/>
      <c r="G1" s="144"/>
      <c r="H1" s="144"/>
      <c r="I1" s="144"/>
      <c r="J1" s="144"/>
      <c r="K1" s="144"/>
      <c r="L1" s="145"/>
    </row>
    <row r="2" spans="1:12" x14ac:dyDescent="0.25">
      <c r="A2" s="113" t="s">
        <v>32</v>
      </c>
      <c r="B2" s="114"/>
      <c r="C2" s="114"/>
      <c r="D2" s="150"/>
      <c r="E2" s="150"/>
      <c r="F2" s="146"/>
      <c r="G2" s="146"/>
      <c r="H2" s="146"/>
      <c r="I2" s="146"/>
      <c r="J2" s="146"/>
      <c r="K2" s="146"/>
      <c r="L2" s="147"/>
    </row>
    <row r="3" spans="1:12" ht="19.5" thickBot="1" x14ac:dyDescent="0.35">
      <c r="A3" s="115" t="s">
        <v>103</v>
      </c>
      <c r="B3" s="87" t="s">
        <v>30</v>
      </c>
      <c r="C3" s="86"/>
      <c r="D3" s="86"/>
      <c r="E3" s="88" t="s">
        <v>29</v>
      </c>
      <c r="F3" s="86"/>
      <c r="G3" s="86"/>
      <c r="H3" s="86"/>
      <c r="I3" s="86"/>
      <c r="J3" s="86"/>
      <c r="K3" s="86"/>
      <c r="L3" s="66"/>
    </row>
    <row r="4" spans="1:12" ht="21" x14ac:dyDescent="0.35">
      <c r="A4" s="81" t="s">
        <v>102</v>
      </c>
      <c r="B4" s="98">
        <v>20</v>
      </c>
      <c r="C4" s="7"/>
      <c r="D4" s="89" t="s">
        <v>1</v>
      </c>
      <c r="E4" s="101" t="str">
        <f ca="1">IFERROR(Sheet3!F4,"Virheellinen arvo")</f>
        <v>0.41 m³</v>
      </c>
      <c r="F4" s="4"/>
      <c r="G4" s="4"/>
      <c r="H4" s="10">
        <f>SUM(B41:B43)</f>
        <v>0</v>
      </c>
      <c r="I4" s="4" t="str">
        <f>CONCATENATE(MROUND(H4,0.1)&amp;" "&amp;"m³")</f>
        <v>0 m³</v>
      </c>
      <c r="J4" s="9" t="s">
        <v>2</v>
      </c>
      <c r="K4" s="4"/>
      <c r="L4" s="66"/>
    </row>
    <row r="5" spans="1:12" ht="21" x14ac:dyDescent="0.35">
      <c r="A5" s="81" t="s">
        <v>3</v>
      </c>
      <c r="B5" s="99">
        <v>24</v>
      </c>
      <c r="C5" s="7"/>
      <c r="D5" s="89" t="s">
        <v>2</v>
      </c>
      <c r="E5" s="102" t="str">
        <f ca="1">IFERROR(Sheet3!F5,"Virheellinen arvo")</f>
        <v>0.28 m³</v>
      </c>
      <c r="F5" s="4"/>
      <c r="G5" s="4"/>
      <c r="H5" s="4"/>
      <c r="I5" s="4"/>
      <c r="J5" s="4"/>
      <c r="K5" s="4"/>
      <c r="L5" s="66"/>
    </row>
    <row r="6" spans="1:12" ht="21.75" thickBot="1" x14ac:dyDescent="0.4">
      <c r="A6" s="81" t="s">
        <v>100</v>
      </c>
      <c r="B6" s="100">
        <v>75</v>
      </c>
      <c r="C6" s="7"/>
      <c r="D6" s="89" t="s">
        <v>4</v>
      </c>
      <c r="E6" s="103">
        <f ca="1">IFERROR(Sheet3!F6,"Virheellinen arvo")</f>
        <v>0.69100261878039659</v>
      </c>
      <c r="F6" s="4"/>
      <c r="G6" s="4"/>
      <c r="H6" s="4"/>
      <c r="I6" s="4"/>
      <c r="J6" s="4"/>
      <c r="K6" s="4"/>
      <c r="L6" s="66"/>
    </row>
    <row r="7" spans="1:12" ht="21.75" thickBot="1" x14ac:dyDescent="0.4">
      <c r="C7" s="7"/>
      <c r="D7" s="89" t="s">
        <v>101</v>
      </c>
      <c r="E7" s="104" t="str">
        <f ca="1">IFERROR(Sheet3!F7,"Virheellinen arvo")</f>
        <v>8.55 m</v>
      </c>
      <c r="F7" s="4"/>
      <c r="G7" s="4"/>
      <c r="H7" s="4"/>
      <c r="I7" s="4"/>
      <c r="J7" s="4"/>
      <c r="K7" s="4"/>
      <c r="L7" s="66"/>
    </row>
    <row r="8" spans="1:12" ht="19.5" thickBot="1" x14ac:dyDescent="0.35">
      <c r="A8" s="115" t="s">
        <v>104</v>
      </c>
      <c r="B8" s="4"/>
      <c r="C8" s="4"/>
      <c r="D8" s="86"/>
      <c r="E8" s="5"/>
      <c r="F8" s="4"/>
      <c r="G8" s="4"/>
      <c r="H8" s="4"/>
      <c r="I8" s="4"/>
      <c r="J8" s="4"/>
      <c r="K8" s="4"/>
      <c r="L8" s="66"/>
    </row>
    <row r="9" spans="1:12" ht="21.75" thickBot="1" x14ac:dyDescent="0.4">
      <c r="A9" s="81" t="s">
        <v>31</v>
      </c>
      <c r="B9" s="98">
        <v>16</v>
      </c>
      <c r="C9" s="4"/>
      <c r="D9" s="90" t="s">
        <v>64</v>
      </c>
      <c r="E9" s="43"/>
      <c r="F9" s="4"/>
      <c r="G9" s="4"/>
      <c r="H9" s="4"/>
      <c r="I9" s="4"/>
      <c r="J9" s="4"/>
      <c r="K9" s="4"/>
      <c r="L9" s="66"/>
    </row>
    <row r="10" spans="1:12" ht="21" x14ac:dyDescent="0.35">
      <c r="A10" s="81" t="s">
        <v>97</v>
      </c>
      <c r="B10" s="99">
        <v>3.7</v>
      </c>
      <c r="C10" s="7"/>
      <c r="D10" s="89" t="s">
        <v>61</v>
      </c>
      <c r="E10" s="101" t="str">
        <f ca="1">IFERROR(Sheet3!F11,"")</f>
        <v>4.6m, 3.7m</v>
      </c>
      <c r="F10" s="4"/>
      <c r="G10" s="4"/>
      <c r="H10" s="4"/>
      <c r="I10" s="4"/>
      <c r="J10" s="4"/>
      <c r="K10" s="4"/>
      <c r="L10" s="66"/>
    </row>
    <row r="11" spans="1:12" ht="21.75" thickBot="1" x14ac:dyDescent="0.4">
      <c r="A11" s="81" t="s">
        <v>98</v>
      </c>
      <c r="B11" s="99">
        <v>6.3</v>
      </c>
      <c r="C11" s="7"/>
      <c r="D11" s="89" t="s">
        <v>62</v>
      </c>
      <c r="E11" s="104" t="str">
        <f ca="1">IFERROR(Sheet3!F12,"")</f>
        <v>0.25 m/ 5 litraa</v>
      </c>
      <c r="F11" s="45"/>
      <c r="G11" s="45"/>
      <c r="H11" s="45"/>
      <c r="I11" s="45"/>
      <c r="J11" s="45"/>
      <c r="K11" s="4"/>
      <c r="L11" s="66"/>
    </row>
    <row r="12" spans="1:12" ht="21.75" thickBot="1" x14ac:dyDescent="0.4">
      <c r="A12" s="81" t="s">
        <v>99</v>
      </c>
      <c r="B12" s="100">
        <v>0.3</v>
      </c>
      <c r="C12" s="7"/>
      <c r="D12" s="1"/>
      <c r="E12" s="1"/>
      <c r="F12" s="45"/>
      <c r="G12" s="45"/>
      <c r="H12" s="45"/>
      <c r="I12" s="45"/>
      <c r="J12" s="45"/>
      <c r="K12" s="4"/>
      <c r="L12" s="66"/>
    </row>
    <row r="13" spans="1:12" ht="21" x14ac:dyDescent="0.35">
      <c r="A13" s="81"/>
      <c r="B13" s="44"/>
      <c r="C13" s="7"/>
      <c r="D13" s="86"/>
      <c r="E13" s="94"/>
      <c r="F13" s="4"/>
      <c r="G13" s="4"/>
      <c r="H13" s="4"/>
      <c r="I13" s="4"/>
      <c r="J13" s="4"/>
      <c r="K13" s="4"/>
      <c r="L13" s="66"/>
    </row>
    <row r="14" spans="1:12" ht="21.75" thickBot="1" x14ac:dyDescent="0.4">
      <c r="A14" s="116" t="s">
        <v>65</v>
      </c>
      <c r="B14" s="44"/>
      <c r="C14" s="7"/>
      <c r="D14" s="117" t="s">
        <v>93</v>
      </c>
      <c r="E14" s="44" t="s">
        <v>34</v>
      </c>
      <c r="F14" s="4"/>
      <c r="G14" s="4"/>
      <c r="H14" s="4"/>
      <c r="I14" s="4"/>
      <c r="J14" s="4"/>
      <c r="K14" s="43" t="s">
        <v>94</v>
      </c>
      <c r="L14" s="66"/>
    </row>
    <row r="15" spans="1:12" ht="21" x14ac:dyDescent="0.35">
      <c r="A15" s="81" t="s">
        <v>66</v>
      </c>
      <c r="B15" s="98">
        <v>50</v>
      </c>
      <c r="C15" s="7"/>
      <c r="D15" s="89" t="s">
        <v>90</v>
      </c>
      <c r="E15" s="105">
        <f ca="1">IFERROR(Sheet3!F15,"")</f>
        <v>13.936215849344119</v>
      </c>
      <c r="F15" s="106">
        <f>Sheet3!G15</f>
        <v>0</v>
      </c>
      <c r="G15" s="106">
        <f>Sheet3!H15</f>
        <v>0</v>
      </c>
      <c r="H15" s="106">
        <f>Sheet3!I15</f>
        <v>0</v>
      </c>
      <c r="I15" s="106">
        <f>Sheet3!J15</f>
        <v>0</v>
      </c>
      <c r="J15" s="106">
        <f>Sheet3!K15</f>
        <v>0</v>
      </c>
      <c r="K15" s="107">
        <f ca="1">IFERROR(Sheet3!L15,"")</f>
        <v>14.184325737542958</v>
      </c>
      <c r="L15" s="66"/>
    </row>
    <row r="16" spans="1:12" ht="21.75" thickBot="1" x14ac:dyDescent="0.4">
      <c r="A16" s="81" t="s">
        <v>67</v>
      </c>
      <c r="B16" s="100">
        <v>16</v>
      </c>
      <c r="C16" s="7"/>
      <c r="D16" s="91" t="s">
        <v>91</v>
      </c>
      <c r="E16" s="142">
        <f ca="1">IFERROR(Sheet3!F16,"")</f>
        <v>2.1091041757477091</v>
      </c>
      <c r="F16" s="61">
        <f>Sheet3!G16</f>
        <v>0</v>
      </c>
      <c r="G16" s="61">
        <f>Sheet3!H16</f>
        <v>0</v>
      </c>
      <c r="H16" s="61">
        <f>Sheet3!I16</f>
        <v>0</v>
      </c>
      <c r="I16" s="61">
        <f>Sheet3!J16</f>
        <v>0</v>
      </c>
      <c r="J16" s="61">
        <f>Sheet3!K16</f>
        <v>0</v>
      </c>
      <c r="K16" s="143">
        <f ca="1">IFERROR(Sheet3!L16,"")</f>
        <v>2.0297090115240808</v>
      </c>
      <c r="L16" s="66"/>
    </row>
    <row r="17" spans="1:13" ht="21.75" thickBot="1" x14ac:dyDescent="0.4">
      <c r="A17" s="81"/>
      <c r="B17" s="44"/>
      <c r="C17" s="7"/>
      <c r="D17" s="89" t="s">
        <v>92</v>
      </c>
      <c r="E17" s="108">
        <f ca="1">IFERROR(Sheet3!F17,"")</f>
        <v>16.045320025091829</v>
      </c>
      <c r="F17" s="109">
        <f>Sheet3!G17</f>
        <v>0</v>
      </c>
      <c r="G17" s="109">
        <f>Sheet3!H17</f>
        <v>0</v>
      </c>
      <c r="H17" s="109">
        <f>Sheet3!I17</f>
        <v>0</v>
      </c>
      <c r="I17" s="109">
        <f>Sheet3!J17</f>
        <v>0</v>
      </c>
      <c r="J17" s="109">
        <f>Sheet3!K17</f>
        <v>0</v>
      </c>
      <c r="K17" s="110">
        <f ca="1">IFERROR(Sheet3!L17,"")</f>
        <v>16.214034749067039</v>
      </c>
      <c r="L17" s="66"/>
    </row>
    <row r="18" spans="1:13" x14ac:dyDescent="0.25">
      <c r="D18" s="1"/>
      <c r="E18" s="1"/>
      <c r="L18" s="66"/>
    </row>
    <row r="19" spans="1:13" x14ac:dyDescent="0.25">
      <c r="A19" s="80"/>
      <c r="B19" s="5"/>
      <c r="C19" s="4"/>
      <c r="D19" s="86"/>
      <c r="E19" s="5"/>
      <c r="F19" s="4"/>
      <c r="G19" s="4"/>
      <c r="H19" s="4"/>
      <c r="I19" s="4"/>
      <c r="J19" s="4"/>
      <c r="K19" s="4"/>
      <c r="L19" s="66"/>
    </row>
    <row r="20" spans="1:13" s="97" customFormat="1" x14ac:dyDescent="0.25">
      <c r="A20" s="118"/>
      <c r="B20" s="119"/>
      <c r="C20" s="120"/>
      <c r="D20" s="118"/>
      <c r="E20" s="119"/>
      <c r="F20" s="120"/>
      <c r="G20" s="120"/>
      <c r="H20" s="120"/>
      <c r="I20" s="120"/>
      <c r="J20" s="120"/>
      <c r="K20" s="120"/>
      <c r="L20" s="120"/>
      <c r="M20" s="120"/>
    </row>
    <row r="21" spans="1:13" s="97" customFormat="1" x14ac:dyDescent="0.25">
      <c r="A21" s="121"/>
      <c r="B21" s="121"/>
      <c r="C21" s="121"/>
      <c r="D21" s="121"/>
      <c r="E21" s="119"/>
      <c r="F21" s="120"/>
      <c r="G21" s="120"/>
      <c r="H21" s="120"/>
      <c r="I21" s="120"/>
      <c r="J21" s="120"/>
      <c r="K21" s="120"/>
      <c r="L21" s="120"/>
      <c r="M21" s="120"/>
    </row>
    <row r="22" spans="1:13" s="97" customFormat="1" x14ac:dyDescent="0.25">
      <c r="A22" s="122"/>
      <c r="B22" s="121"/>
      <c r="C22" s="121"/>
      <c r="D22" s="121"/>
      <c r="E22" s="119"/>
      <c r="F22" s="120"/>
      <c r="G22" s="120"/>
      <c r="H22" s="120"/>
      <c r="I22" s="120"/>
      <c r="J22" s="120"/>
      <c r="K22" s="120"/>
      <c r="L22" s="120"/>
      <c r="M22" s="120"/>
    </row>
    <row r="23" spans="1:13" s="97" customFormat="1" x14ac:dyDescent="0.25">
      <c r="A23" s="121"/>
      <c r="B23" s="121"/>
      <c r="C23" s="121"/>
      <c r="D23" s="121"/>
      <c r="E23" s="119"/>
      <c r="F23" s="120"/>
      <c r="G23" s="120"/>
      <c r="H23" s="120"/>
      <c r="I23" s="120"/>
      <c r="J23" s="120"/>
      <c r="K23" s="120"/>
      <c r="L23" s="120"/>
      <c r="M23" s="120"/>
    </row>
    <row r="24" spans="1:13" s="97" customFormat="1" x14ac:dyDescent="0.25">
      <c r="A24" s="121"/>
      <c r="B24" s="121"/>
      <c r="C24" s="121"/>
      <c r="D24" s="121"/>
      <c r="E24" s="119"/>
      <c r="F24" s="120"/>
      <c r="G24" s="120"/>
      <c r="H24" s="120"/>
      <c r="I24" s="120"/>
      <c r="J24" s="120"/>
      <c r="K24" s="120"/>
      <c r="L24" s="120"/>
      <c r="M24" s="120"/>
    </row>
    <row r="25" spans="1:13" s="97" customFormat="1" ht="61.5" x14ac:dyDescent="0.9">
      <c r="A25" s="123" t="s">
        <v>105</v>
      </c>
      <c r="B25" s="123"/>
      <c r="C25" s="123"/>
      <c r="D25" s="123"/>
      <c r="E25" s="124"/>
      <c r="F25" s="125"/>
      <c r="G25" s="125"/>
      <c r="H25" s="125"/>
      <c r="I25" s="125"/>
      <c r="J25" s="125"/>
      <c r="K25" s="125"/>
      <c r="L25" s="125"/>
      <c r="M25" s="120"/>
    </row>
    <row r="26" spans="1:13" s="97" customFormat="1" ht="61.5" x14ac:dyDescent="0.9">
      <c r="A26" s="123"/>
      <c r="B26" s="123"/>
      <c r="C26" s="123"/>
      <c r="D26" s="123"/>
      <c r="E26" s="124"/>
      <c r="F26" s="125"/>
      <c r="G26" s="125"/>
      <c r="H26" s="125"/>
      <c r="I26" s="125"/>
      <c r="J26" s="125"/>
      <c r="K26" s="125"/>
      <c r="L26" s="125"/>
      <c r="M26" s="120"/>
    </row>
    <row r="27" spans="1:13" s="97" customFormat="1" ht="61.5" x14ac:dyDescent="0.9">
      <c r="A27" s="123"/>
      <c r="B27" s="123"/>
      <c r="C27" s="123"/>
      <c r="D27" s="123"/>
      <c r="E27" s="124"/>
      <c r="F27" s="125"/>
      <c r="G27" s="125"/>
      <c r="H27" s="125"/>
      <c r="I27" s="125"/>
      <c r="J27" s="125"/>
      <c r="K27" s="125"/>
      <c r="L27" s="125"/>
      <c r="M27" s="120"/>
    </row>
    <row r="28" spans="1:13" s="97" customFormat="1" ht="61.5" x14ac:dyDescent="0.9">
      <c r="A28" s="123"/>
      <c r="B28" s="123"/>
      <c r="C28" s="123"/>
      <c r="D28" s="123"/>
      <c r="E28" s="124"/>
      <c r="F28" s="125"/>
      <c r="G28" s="125"/>
      <c r="H28" s="125"/>
      <c r="I28" s="125"/>
      <c r="J28" s="125"/>
      <c r="K28" s="125"/>
      <c r="L28" s="125"/>
      <c r="M28" s="120"/>
    </row>
    <row r="29" spans="1:13" s="97" customFormat="1" ht="61.5" x14ac:dyDescent="0.9">
      <c r="A29" s="123"/>
      <c r="B29" s="126"/>
      <c r="C29" s="123"/>
      <c r="D29" s="126"/>
      <c r="E29" s="124"/>
      <c r="F29" s="125"/>
      <c r="G29" s="125"/>
      <c r="H29" s="125"/>
      <c r="I29" s="125"/>
      <c r="J29" s="125"/>
      <c r="K29" s="125"/>
      <c r="L29" s="125"/>
      <c r="M29" s="120"/>
    </row>
    <row r="30" spans="1:13" s="97" customFormat="1" ht="61.5" x14ac:dyDescent="0.9">
      <c r="A30" s="123"/>
      <c r="B30" s="123"/>
      <c r="C30" s="123"/>
      <c r="D30" s="123"/>
      <c r="E30" s="124"/>
      <c r="F30" s="125"/>
      <c r="G30" s="125"/>
      <c r="H30" s="125"/>
      <c r="I30" s="125"/>
      <c r="J30" s="125"/>
      <c r="K30" s="125"/>
      <c r="L30" s="125"/>
      <c r="M30" s="120"/>
    </row>
    <row r="31" spans="1:13" s="97" customFormat="1" ht="61.5" x14ac:dyDescent="0.9">
      <c r="A31" s="123"/>
      <c r="B31" s="123"/>
      <c r="C31" s="123"/>
      <c r="D31" s="123"/>
      <c r="E31" s="124"/>
      <c r="F31" s="125"/>
      <c r="G31" s="125"/>
      <c r="H31" s="125"/>
      <c r="I31" s="125"/>
      <c r="J31" s="125"/>
      <c r="K31" s="125"/>
      <c r="L31" s="125"/>
      <c r="M31" s="120"/>
    </row>
    <row r="32" spans="1:13" s="97" customFormat="1" ht="61.5" x14ac:dyDescent="0.9">
      <c r="A32" s="127"/>
      <c r="B32" s="124"/>
      <c r="C32" s="125"/>
      <c r="D32" s="127"/>
      <c r="E32" s="124"/>
      <c r="F32" s="125"/>
      <c r="G32" s="125"/>
      <c r="H32" s="125"/>
      <c r="I32" s="125"/>
      <c r="J32" s="125"/>
      <c r="K32" s="125"/>
      <c r="L32" s="125"/>
      <c r="M32" s="120"/>
    </row>
    <row r="33" spans="1:13" s="97" customFormat="1" ht="61.5" x14ac:dyDescent="0.9">
      <c r="A33" s="127"/>
      <c r="B33" s="124"/>
      <c r="C33" s="125"/>
      <c r="D33" s="127"/>
      <c r="E33" s="124"/>
      <c r="F33" s="125"/>
      <c r="G33" s="125"/>
      <c r="H33" s="125"/>
      <c r="I33" s="125"/>
      <c r="J33" s="125"/>
      <c r="K33" s="125"/>
      <c r="L33" s="125"/>
      <c r="M33" s="120"/>
    </row>
    <row r="34" spans="1:13" s="97" customFormat="1" ht="61.5" x14ac:dyDescent="0.9">
      <c r="A34" s="127"/>
      <c r="B34" s="124"/>
      <c r="C34" s="125"/>
      <c r="D34" s="127"/>
      <c r="E34" s="124"/>
      <c r="F34" s="125"/>
      <c r="G34" s="125"/>
      <c r="H34" s="125"/>
      <c r="I34" s="125"/>
      <c r="J34" s="125"/>
      <c r="K34" s="125"/>
      <c r="L34" s="125"/>
      <c r="M34" s="120"/>
    </row>
    <row r="35" spans="1:13" s="97" customFormat="1" ht="61.5" x14ac:dyDescent="0.9">
      <c r="A35" s="127"/>
      <c r="B35" s="124"/>
      <c r="C35" s="125"/>
      <c r="D35" s="127"/>
      <c r="E35" s="124"/>
      <c r="F35" s="125"/>
      <c r="G35" s="125"/>
      <c r="H35" s="125"/>
      <c r="I35" s="125"/>
      <c r="J35" s="125"/>
      <c r="K35" s="125"/>
      <c r="L35" s="125"/>
      <c r="M35" s="120"/>
    </row>
    <row r="36" spans="1:13" s="97" customFormat="1" ht="61.5" x14ac:dyDescent="0.9">
      <c r="A36" s="127"/>
      <c r="B36" s="124"/>
      <c r="C36" s="125"/>
      <c r="D36" s="127"/>
      <c r="E36" s="124"/>
      <c r="F36" s="125"/>
      <c r="G36" s="125"/>
      <c r="H36" s="125"/>
      <c r="I36" s="125"/>
      <c r="J36" s="125"/>
      <c r="K36" s="125"/>
      <c r="L36" s="125"/>
      <c r="M36" s="120"/>
    </row>
    <row r="37" spans="1:13" s="97" customFormat="1" ht="61.5" x14ac:dyDescent="0.9">
      <c r="A37" s="127"/>
      <c r="B37" s="124"/>
      <c r="C37" s="125"/>
      <c r="D37" s="127"/>
      <c r="E37" s="124"/>
      <c r="F37" s="125"/>
      <c r="G37" s="125"/>
      <c r="H37" s="125"/>
      <c r="I37" s="125"/>
      <c r="J37" s="125"/>
      <c r="K37" s="125"/>
      <c r="L37" s="125"/>
      <c r="M37" s="120"/>
    </row>
    <row r="38" spans="1:13" s="97" customFormat="1" ht="61.5" x14ac:dyDescent="0.9">
      <c r="A38" s="127"/>
      <c r="B38" s="124"/>
      <c r="C38" s="125"/>
      <c r="D38" s="127"/>
      <c r="E38" s="124"/>
      <c r="F38" s="125"/>
      <c r="G38" s="125"/>
      <c r="H38" s="125"/>
      <c r="I38" s="125"/>
      <c r="J38" s="125"/>
      <c r="K38" s="125"/>
      <c r="L38" s="125"/>
      <c r="M38" s="120"/>
    </row>
    <row r="39" spans="1:13" s="97" customFormat="1" ht="61.5" x14ac:dyDescent="0.9">
      <c r="A39" s="127"/>
      <c r="B39" s="128"/>
      <c r="C39" s="125"/>
      <c r="D39" s="127"/>
      <c r="E39" s="124"/>
      <c r="F39" s="125"/>
      <c r="G39" s="125"/>
      <c r="H39" s="125"/>
      <c r="I39" s="125"/>
      <c r="J39" s="125"/>
      <c r="K39" s="125"/>
      <c r="L39" s="125"/>
      <c r="M39" s="120"/>
    </row>
    <row r="40" spans="1:13" s="97" customFormat="1" ht="61.5" x14ac:dyDescent="0.9">
      <c r="A40" s="127"/>
      <c r="B40" s="128"/>
      <c r="C40" s="125"/>
      <c r="D40" s="127"/>
      <c r="E40" s="124"/>
      <c r="F40" s="125"/>
      <c r="G40" s="125"/>
      <c r="H40" s="125"/>
      <c r="I40" s="125"/>
      <c r="J40" s="125"/>
      <c r="K40" s="125"/>
      <c r="L40" s="125"/>
      <c r="M40" s="120"/>
    </row>
    <row r="41" spans="1:13" s="97" customFormat="1" x14ac:dyDescent="0.25">
      <c r="A41" s="118"/>
      <c r="B41" s="129"/>
      <c r="C41" s="120"/>
      <c r="D41" s="118"/>
      <c r="E41" s="119"/>
      <c r="F41" s="120"/>
      <c r="G41" s="120"/>
      <c r="H41" s="120"/>
      <c r="I41" s="120"/>
      <c r="J41" s="120"/>
      <c r="K41" s="120"/>
      <c r="L41" s="120"/>
      <c r="M41" s="120"/>
    </row>
    <row r="42" spans="1:13" s="97" customFormat="1" x14ac:dyDescent="0.25">
      <c r="A42" s="118"/>
      <c r="B42" s="129"/>
      <c r="C42" s="120"/>
      <c r="D42" s="118"/>
      <c r="E42" s="119"/>
      <c r="F42" s="120"/>
      <c r="G42" s="120"/>
      <c r="H42" s="120"/>
      <c r="I42" s="120"/>
      <c r="J42" s="120"/>
      <c r="K42" s="120"/>
      <c r="L42" s="120"/>
      <c r="M42" s="120"/>
    </row>
    <row r="43" spans="1:13" s="97" customFormat="1" x14ac:dyDescent="0.25">
      <c r="A43" s="118"/>
      <c r="B43" s="130"/>
      <c r="C43" s="120"/>
      <c r="D43" s="118"/>
      <c r="E43" s="119"/>
      <c r="F43" s="120"/>
      <c r="G43" s="120"/>
      <c r="H43" s="120"/>
      <c r="I43" s="120"/>
      <c r="J43" s="120"/>
      <c r="K43" s="120"/>
      <c r="L43" s="120"/>
      <c r="M43" s="120"/>
    </row>
    <row r="44" spans="1:13" s="97" customFormat="1" x14ac:dyDescent="0.25">
      <c r="A44" s="118"/>
      <c r="B44" s="131"/>
      <c r="C44" s="120"/>
      <c r="D44" s="118"/>
      <c r="E44" s="119"/>
      <c r="F44" s="120"/>
      <c r="G44" s="120"/>
      <c r="H44" s="120"/>
      <c r="I44" s="120"/>
      <c r="J44" s="120"/>
      <c r="K44" s="120"/>
      <c r="L44" s="120"/>
      <c r="M44" s="120"/>
    </row>
    <row r="45" spans="1:13" s="95" customFormat="1" x14ac:dyDescent="0.25">
      <c r="A45" s="121"/>
      <c r="B45" s="132"/>
      <c r="C45" s="121"/>
      <c r="D45" s="121"/>
      <c r="E45" s="132"/>
      <c r="F45" s="121"/>
      <c r="G45" s="121"/>
      <c r="H45" s="121"/>
      <c r="I45" s="121"/>
      <c r="J45" s="121"/>
      <c r="K45" s="121"/>
      <c r="L45" s="121"/>
      <c r="M45" s="121"/>
    </row>
    <row r="46" spans="1:13" s="95" customFormat="1" x14ac:dyDescent="0.25">
      <c r="A46" s="121"/>
      <c r="B46" s="133"/>
      <c r="C46" s="121"/>
      <c r="D46" s="121"/>
      <c r="E46" s="132"/>
      <c r="F46" s="121"/>
      <c r="G46" s="121"/>
      <c r="H46" s="121"/>
      <c r="I46" s="121"/>
      <c r="J46" s="121"/>
      <c r="K46" s="121"/>
      <c r="L46" s="121"/>
      <c r="M46" s="121"/>
    </row>
    <row r="47" spans="1:13" s="95" customFormat="1" x14ac:dyDescent="0.25">
      <c r="A47" s="121"/>
      <c r="B47" s="134"/>
      <c r="C47" s="121"/>
      <c r="D47" s="121"/>
      <c r="E47" s="132"/>
      <c r="F47" s="121"/>
      <c r="G47" s="121"/>
      <c r="H47" s="121"/>
      <c r="I47" s="121"/>
      <c r="J47" s="121"/>
      <c r="K47" s="121"/>
      <c r="L47" s="121"/>
      <c r="M47" s="121"/>
    </row>
    <row r="48" spans="1:13" s="95" customFormat="1" x14ac:dyDescent="0.25">
      <c r="A48" s="121"/>
      <c r="B48" s="132"/>
      <c r="C48" s="121"/>
      <c r="D48" s="121"/>
      <c r="E48" s="132"/>
      <c r="F48" s="121"/>
      <c r="G48" s="121"/>
      <c r="H48" s="121"/>
      <c r="I48" s="121"/>
      <c r="J48" s="121"/>
      <c r="K48" s="121"/>
      <c r="L48" s="121"/>
      <c r="M48" s="121"/>
    </row>
    <row r="49" spans="1:13" s="95" customFormat="1" x14ac:dyDescent="0.25">
      <c r="A49" s="121"/>
      <c r="B49" s="132"/>
      <c r="C49" s="121"/>
      <c r="D49" s="121"/>
      <c r="E49" s="132"/>
      <c r="F49" s="121"/>
      <c r="G49" s="121"/>
      <c r="H49" s="121"/>
      <c r="I49" s="121"/>
      <c r="J49" s="121"/>
      <c r="K49" s="121"/>
      <c r="L49" s="121"/>
      <c r="M49" s="121"/>
    </row>
    <row r="50" spans="1:13" s="95" customFormat="1" x14ac:dyDescent="0.25">
      <c r="A50" s="121"/>
      <c r="B50" s="121"/>
      <c r="C50" s="121"/>
      <c r="D50" s="121"/>
      <c r="E50" s="132"/>
      <c r="F50" s="121"/>
      <c r="G50" s="121"/>
      <c r="H50" s="121"/>
      <c r="I50" s="121"/>
      <c r="J50" s="121"/>
      <c r="K50" s="121"/>
      <c r="L50" s="121"/>
      <c r="M50" s="121"/>
    </row>
    <row r="51" spans="1:13" s="95" customFormat="1" x14ac:dyDescent="0.25">
      <c r="A51" s="121"/>
      <c r="B51" s="135"/>
      <c r="C51" s="121"/>
      <c r="D51" s="121"/>
      <c r="E51" s="132"/>
      <c r="F51" s="121"/>
      <c r="G51" s="121"/>
      <c r="H51" s="121"/>
      <c r="I51" s="121"/>
      <c r="J51" s="121"/>
      <c r="K51" s="121"/>
      <c r="L51" s="121"/>
      <c r="M51" s="121"/>
    </row>
    <row r="52" spans="1:13" s="95" customFormat="1" x14ac:dyDescent="0.25">
      <c r="A52" s="121"/>
      <c r="B52" s="121"/>
      <c r="C52" s="121"/>
      <c r="D52" s="121"/>
      <c r="E52" s="132"/>
      <c r="F52" s="121"/>
      <c r="G52" s="121"/>
      <c r="H52" s="121"/>
      <c r="I52" s="121"/>
      <c r="J52" s="121"/>
      <c r="K52" s="121"/>
      <c r="L52" s="121"/>
      <c r="M52" s="121"/>
    </row>
    <row r="53" spans="1:13" s="95" customFormat="1" x14ac:dyDescent="0.25">
      <c r="A53" s="121"/>
      <c r="B53" s="136"/>
      <c r="C53" s="121"/>
      <c r="D53" s="121"/>
      <c r="E53" s="132"/>
      <c r="F53" s="121"/>
      <c r="G53" s="121"/>
      <c r="H53" s="121"/>
      <c r="I53" s="121"/>
      <c r="J53" s="121"/>
      <c r="K53" s="121"/>
      <c r="L53" s="121"/>
      <c r="M53" s="121"/>
    </row>
    <row r="54" spans="1:13" s="95" customFormat="1" x14ac:dyDescent="0.25">
      <c r="A54" s="121"/>
      <c r="B54" s="136"/>
      <c r="C54" s="121"/>
      <c r="D54" s="121"/>
      <c r="E54" s="132"/>
      <c r="F54" s="121"/>
      <c r="G54" s="121"/>
      <c r="H54" s="121"/>
      <c r="I54" s="121"/>
      <c r="J54" s="121"/>
      <c r="K54" s="121"/>
      <c r="L54" s="121"/>
      <c r="M54" s="121"/>
    </row>
    <row r="55" spans="1:13" s="95" customFormat="1" x14ac:dyDescent="0.25">
      <c r="A55" s="121"/>
      <c r="B55" s="121"/>
      <c r="C55" s="121"/>
      <c r="D55" s="121"/>
      <c r="E55" s="132"/>
      <c r="F55" s="121"/>
      <c r="G55" s="121"/>
      <c r="H55" s="121"/>
      <c r="I55" s="121"/>
      <c r="J55" s="121"/>
      <c r="K55" s="121"/>
      <c r="L55" s="121"/>
      <c r="M55" s="121"/>
    </row>
    <row r="56" spans="1:13" s="95" customFormat="1" x14ac:dyDescent="0.25">
      <c r="A56" s="121"/>
      <c r="B56" s="121"/>
      <c r="C56" s="121"/>
      <c r="D56" s="121"/>
      <c r="E56" s="137"/>
      <c r="F56" s="121"/>
      <c r="G56" s="121"/>
      <c r="H56" s="121"/>
      <c r="I56" s="121"/>
      <c r="J56" s="121"/>
      <c r="K56" s="121"/>
      <c r="L56" s="121"/>
      <c r="M56" s="121"/>
    </row>
    <row r="57" spans="1:13" s="95" customFormat="1" x14ac:dyDescent="0.25">
      <c r="A57" s="121"/>
      <c r="B57" s="121"/>
      <c r="C57" s="121"/>
      <c r="D57" s="121"/>
      <c r="E57" s="132"/>
      <c r="F57" s="121"/>
      <c r="G57" s="121"/>
      <c r="H57" s="121"/>
      <c r="I57" s="121"/>
      <c r="J57" s="121"/>
      <c r="K57" s="121"/>
      <c r="L57" s="121"/>
      <c r="M57" s="121"/>
    </row>
    <row r="58" spans="1:13" s="95" customFormat="1" x14ac:dyDescent="0.25">
      <c r="A58" s="121"/>
      <c r="B58" s="135"/>
      <c r="C58" s="121"/>
      <c r="D58" s="121"/>
      <c r="E58" s="132"/>
      <c r="F58" s="121"/>
      <c r="G58" s="121"/>
      <c r="H58" s="121"/>
      <c r="I58" s="121"/>
      <c r="J58" s="121"/>
      <c r="K58" s="121"/>
      <c r="L58" s="121"/>
      <c r="M58" s="121"/>
    </row>
    <row r="59" spans="1:13" s="95" customFormat="1" x14ac:dyDescent="0.25">
      <c r="A59" s="121"/>
      <c r="B59" s="121"/>
      <c r="C59" s="121"/>
      <c r="D59" s="121"/>
      <c r="E59" s="132"/>
      <c r="F59" s="121"/>
      <c r="G59" s="121"/>
      <c r="H59" s="121"/>
      <c r="I59" s="121"/>
      <c r="J59" s="121"/>
      <c r="K59" s="121"/>
      <c r="L59" s="121"/>
      <c r="M59" s="121"/>
    </row>
    <row r="60" spans="1:13" s="95" customFormat="1" x14ac:dyDescent="0.25">
      <c r="A60" s="121"/>
      <c r="B60" s="132"/>
      <c r="C60" s="121"/>
      <c r="D60" s="121"/>
      <c r="E60" s="132"/>
      <c r="F60" s="121"/>
      <c r="G60" s="121"/>
      <c r="H60" s="121"/>
      <c r="I60" s="121"/>
      <c r="J60" s="121"/>
      <c r="K60" s="121"/>
      <c r="L60" s="121"/>
      <c r="M60" s="121"/>
    </row>
    <row r="61" spans="1:13" s="95" customFormat="1" x14ac:dyDescent="0.25">
      <c r="A61" s="121"/>
      <c r="B61" s="137"/>
      <c r="C61" s="121"/>
      <c r="D61" s="121"/>
      <c r="E61" s="132"/>
      <c r="F61" s="121"/>
      <c r="G61" s="121"/>
      <c r="H61" s="121"/>
      <c r="I61" s="121"/>
      <c r="J61" s="121"/>
      <c r="K61" s="121"/>
      <c r="L61" s="121"/>
      <c r="M61" s="121"/>
    </row>
    <row r="62" spans="1:13" s="95" customFormat="1" x14ac:dyDescent="0.25">
      <c r="A62" s="121"/>
      <c r="B62" s="135"/>
      <c r="C62" s="121"/>
      <c r="D62" s="121"/>
      <c r="E62" s="132"/>
      <c r="F62" s="121"/>
      <c r="G62" s="121"/>
      <c r="H62" s="121"/>
      <c r="I62" s="121"/>
      <c r="J62" s="121"/>
      <c r="K62" s="121"/>
      <c r="L62" s="121"/>
      <c r="M62" s="121"/>
    </row>
    <row r="63" spans="1:13" s="95" customFormat="1" x14ac:dyDescent="0.25">
      <c r="A63" s="121"/>
      <c r="B63" s="138"/>
      <c r="C63" s="121"/>
      <c r="D63" s="121"/>
      <c r="E63" s="132"/>
      <c r="F63" s="121"/>
      <c r="G63" s="121"/>
      <c r="H63" s="121"/>
      <c r="I63" s="121"/>
      <c r="J63" s="121"/>
      <c r="K63" s="121"/>
      <c r="L63" s="121"/>
      <c r="M63" s="121"/>
    </row>
    <row r="64" spans="1:13" s="95" customFormat="1" x14ac:dyDescent="0.25">
      <c r="A64" s="121"/>
      <c r="B64" s="132"/>
      <c r="C64" s="121"/>
      <c r="D64" s="121"/>
      <c r="E64" s="132"/>
      <c r="F64" s="121"/>
      <c r="G64" s="121"/>
      <c r="H64" s="121"/>
      <c r="I64" s="121"/>
      <c r="J64" s="121"/>
      <c r="K64" s="121"/>
      <c r="L64" s="121"/>
      <c r="M64" s="121"/>
    </row>
    <row r="65" spans="1:13" s="95" customFormat="1" x14ac:dyDescent="0.25">
      <c r="A65" s="121"/>
      <c r="B65" s="139"/>
      <c r="C65" s="121"/>
      <c r="D65" s="121"/>
      <c r="E65" s="132"/>
      <c r="F65" s="121"/>
      <c r="G65" s="121"/>
      <c r="H65" s="121"/>
      <c r="I65" s="121"/>
      <c r="J65" s="121"/>
      <c r="K65" s="121"/>
      <c r="L65" s="121"/>
      <c r="M65" s="121"/>
    </row>
    <row r="66" spans="1:13" s="95" customFormat="1" x14ac:dyDescent="0.25">
      <c r="A66" s="121"/>
      <c r="B66" s="132"/>
      <c r="C66" s="121"/>
      <c r="D66" s="121"/>
      <c r="E66" s="132"/>
      <c r="F66" s="121"/>
      <c r="G66" s="121"/>
      <c r="H66" s="121"/>
      <c r="I66" s="121"/>
      <c r="J66" s="121"/>
      <c r="K66" s="121"/>
      <c r="L66" s="121"/>
      <c r="M66" s="121"/>
    </row>
    <row r="67" spans="1:13" s="95" customFormat="1" x14ac:dyDescent="0.25">
      <c r="A67" s="121"/>
      <c r="B67" s="132"/>
      <c r="C67" s="121"/>
      <c r="D67" s="121"/>
      <c r="E67" s="132"/>
      <c r="F67" s="121"/>
      <c r="G67" s="121"/>
      <c r="H67" s="121"/>
      <c r="I67" s="121"/>
      <c r="J67" s="121"/>
      <c r="K67" s="121"/>
      <c r="L67" s="121"/>
      <c r="M67" s="121"/>
    </row>
    <row r="68" spans="1:13" s="95" customFormat="1" x14ac:dyDescent="0.25">
      <c r="A68" s="121"/>
      <c r="B68" s="132"/>
      <c r="C68" s="121"/>
      <c r="D68" s="121"/>
      <c r="E68" s="132"/>
      <c r="F68" s="121"/>
      <c r="G68" s="121"/>
      <c r="H68" s="121"/>
      <c r="I68" s="121"/>
      <c r="J68" s="121"/>
      <c r="K68" s="121"/>
      <c r="L68" s="121"/>
      <c r="M68" s="121"/>
    </row>
    <row r="69" spans="1:13" s="95" customFormat="1" x14ac:dyDescent="0.25">
      <c r="A69" s="121"/>
      <c r="B69" s="132"/>
      <c r="C69" s="121"/>
      <c r="D69" s="121"/>
      <c r="E69" s="132"/>
      <c r="F69" s="121"/>
      <c r="G69" s="121"/>
      <c r="H69" s="121"/>
      <c r="I69" s="121"/>
      <c r="J69" s="121"/>
      <c r="K69" s="121"/>
      <c r="L69" s="121"/>
      <c r="M69" s="121"/>
    </row>
    <row r="70" spans="1:13" s="95" customFormat="1" x14ac:dyDescent="0.25">
      <c r="A70" s="121"/>
      <c r="B70" s="132"/>
      <c r="C70" s="121"/>
      <c r="D70" s="121"/>
      <c r="E70" s="132"/>
      <c r="F70" s="121"/>
      <c r="G70" s="121"/>
      <c r="H70" s="121"/>
      <c r="I70" s="121"/>
      <c r="J70" s="121"/>
      <c r="K70" s="121"/>
      <c r="L70" s="121"/>
      <c r="M70" s="121"/>
    </row>
    <row r="71" spans="1:13" s="95" customFormat="1" x14ac:dyDescent="0.25">
      <c r="A71" s="121"/>
      <c r="B71" s="132"/>
      <c r="C71" s="121"/>
      <c r="D71" s="132"/>
      <c r="E71" s="132"/>
      <c r="F71" s="121"/>
      <c r="G71" s="121"/>
      <c r="H71" s="121"/>
      <c r="I71" s="121"/>
      <c r="J71" s="121"/>
      <c r="K71" s="121"/>
      <c r="L71" s="121"/>
      <c r="M71" s="121"/>
    </row>
    <row r="72" spans="1:13" s="95" customFormat="1" x14ac:dyDescent="0.25">
      <c r="A72" s="121"/>
      <c r="B72" s="132"/>
      <c r="C72" s="121"/>
      <c r="D72" s="132"/>
      <c r="E72" s="132"/>
      <c r="F72" s="121"/>
      <c r="G72" s="121"/>
      <c r="H72" s="121"/>
      <c r="I72" s="121"/>
      <c r="J72" s="121"/>
      <c r="K72" s="121"/>
      <c r="L72" s="121"/>
      <c r="M72" s="121"/>
    </row>
    <row r="73" spans="1:13" s="95" customFormat="1" x14ac:dyDescent="0.25">
      <c r="A73" s="121"/>
      <c r="B73" s="132"/>
      <c r="C73" s="121"/>
      <c r="D73" s="132"/>
      <c r="E73" s="132"/>
      <c r="F73" s="121"/>
      <c r="G73" s="121"/>
      <c r="H73" s="121"/>
      <c r="I73" s="121"/>
      <c r="J73" s="121"/>
      <c r="K73" s="121"/>
      <c r="L73" s="121"/>
      <c r="M73" s="121"/>
    </row>
    <row r="74" spans="1:13" s="95" customFormat="1" x14ac:dyDescent="0.25">
      <c r="A74" s="121"/>
      <c r="B74" s="132"/>
      <c r="C74" s="121"/>
      <c r="D74" s="132"/>
      <c r="E74" s="132"/>
      <c r="F74" s="121"/>
      <c r="G74" s="121"/>
      <c r="H74" s="121"/>
      <c r="I74" s="121"/>
      <c r="J74" s="121"/>
      <c r="K74" s="121"/>
      <c r="L74" s="121"/>
      <c r="M74" s="121"/>
    </row>
    <row r="75" spans="1:13" s="97" customFormat="1" x14ac:dyDescent="0.25">
      <c r="A75" s="120"/>
      <c r="B75" s="120"/>
      <c r="C75" s="120"/>
      <c r="D75" s="119"/>
      <c r="E75" s="119"/>
      <c r="F75" s="120"/>
      <c r="G75" s="120"/>
      <c r="H75" s="120"/>
      <c r="I75" s="120"/>
      <c r="J75" s="120"/>
      <c r="K75" s="120"/>
      <c r="L75" s="120"/>
      <c r="M75" s="120"/>
    </row>
    <row r="76" spans="1:13" s="97" customFormat="1" x14ac:dyDescent="0.25">
      <c r="A76" s="120"/>
      <c r="B76" s="120"/>
      <c r="C76" s="120"/>
      <c r="D76" s="119"/>
      <c r="E76" s="119"/>
      <c r="F76" s="120"/>
      <c r="G76" s="120"/>
      <c r="H76" s="120"/>
      <c r="I76" s="120"/>
      <c r="J76" s="120"/>
      <c r="K76" s="120"/>
      <c r="L76" s="120"/>
      <c r="M76" s="120"/>
    </row>
    <row r="77" spans="1:13" s="97" customFormat="1" x14ac:dyDescent="0.25">
      <c r="A77" s="120"/>
      <c r="B77" s="120"/>
      <c r="C77" s="120"/>
      <c r="D77" s="119"/>
      <c r="E77" s="119"/>
      <c r="F77" s="120"/>
      <c r="G77" s="120"/>
      <c r="H77" s="120"/>
      <c r="I77" s="120"/>
      <c r="J77" s="120"/>
      <c r="K77" s="120"/>
      <c r="L77" s="120"/>
      <c r="M77" s="120"/>
    </row>
    <row r="78" spans="1:13" s="97" customFormat="1" x14ac:dyDescent="0.25">
      <c r="A78" s="120"/>
      <c r="B78" s="120"/>
      <c r="C78" s="120"/>
      <c r="D78" s="119"/>
      <c r="E78" s="119"/>
      <c r="F78" s="120"/>
      <c r="G78" s="120"/>
      <c r="H78" s="120"/>
      <c r="I78" s="120"/>
      <c r="J78" s="120"/>
      <c r="K78" s="120"/>
      <c r="L78" s="120"/>
      <c r="M78" s="120"/>
    </row>
    <row r="79" spans="1:13" s="97" customFormat="1" x14ac:dyDescent="0.25">
      <c r="A79" s="120"/>
      <c r="B79" s="120"/>
      <c r="C79" s="120"/>
      <c r="D79" s="119"/>
      <c r="E79" s="119"/>
      <c r="F79" s="120"/>
      <c r="G79" s="120"/>
      <c r="H79" s="120"/>
      <c r="I79" s="120"/>
      <c r="J79" s="120"/>
      <c r="K79" s="120"/>
      <c r="L79" s="120"/>
      <c r="M79" s="120"/>
    </row>
    <row r="80" spans="1:13" s="97" customFormat="1" x14ac:dyDescent="0.25">
      <c r="A80" s="120"/>
      <c r="B80" s="120"/>
      <c r="C80" s="120"/>
      <c r="D80" s="119"/>
      <c r="E80" s="119"/>
      <c r="F80" s="120"/>
      <c r="G80" s="120"/>
      <c r="H80" s="120"/>
      <c r="I80" s="120"/>
      <c r="J80" s="120"/>
      <c r="K80" s="120"/>
      <c r="L80" s="120"/>
      <c r="M80" s="120"/>
    </row>
    <row r="81" spans="1:13" s="97" customFormat="1" x14ac:dyDescent="0.25">
      <c r="A81" s="120"/>
      <c r="B81" s="120"/>
      <c r="C81" s="120"/>
      <c r="D81" s="119"/>
      <c r="E81" s="119"/>
      <c r="F81" s="120"/>
      <c r="G81" s="120"/>
      <c r="H81" s="120"/>
      <c r="I81" s="120"/>
      <c r="J81" s="120"/>
      <c r="K81" s="120"/>
      <c r="L81" s="120"/>
      <c r="M81" s="120"/>
    </row>
    <row r="82" spans="1:13" s="97" customFormat="1" x14ac:dyDescent="0.25">
      <c r="A82" s="120"/>
      <c r="B82" s="120"/>
      <c r="C82" s="120"/>
      <c r="D82" s="119"/>
      <c r="E82" s="119"/>
      <c r="F82" s="120"/>
      <c r="G82" s="120"/>
      <c r="H82" s="120"/>
      <c r="I82" s="120"/>
      <c r="J82" s="120"/>
      <c r="K82" s="120"/>
      <c r="L82" s="120"/>
      <c r="M82" s="120"/>
    </row>
    <row r="83" spans="1:13" s="97" customFormat="1" x14ac:dyDescent="0.25">
      <c r="A83" s="120"/>
      <c r="B83" s="120"/>
      <c r="C83" s="120"/>
      <c r="D83" s="119"/>
      <c r="E83" s="119"/>
      <c r="F83" s="120"/>
      <c r="G83" s="120"/>
      <c r="H83" s="120"/>
      <c r="I83" s="120"/>
      <c r="J83" s="120"/>
      <c r="K83" s="120"/>
      <c r="L83" s="120"/>
      <c r="M83" s="120"/>
    </row>
    <row r="84" spans="1:13" s="97" customFormat="1" x14ac:dyDescent="0.25">
      <c r="A84" s="120"/>
      <c r="B84" s="120"/>
      <c r="C84" s="120"/>
      <c r="D84" s="119"/>
      <c r="E84" s="119"/>
      <c r="F84" s="120"/>
      <c r="G84" s="120"/>
      <c r="H84" s="120"/>
      <c r="I84" s="120"/>
      <c r="J84" s="120"/>
      <c r="K84" s="120"/>
      <c r="L84" s="120"/>
      <c r="M84" s="120"/>
    </row>
    <row r="85" spans="1:13" s="97" customFormat="1" x14ac:dyDescent="0.25">
      <c r="A85" s="120"/>
      <c r="B85" s="120"/>
      <c r="C85" s="120"/>
      <c r="D85" s="119"/>
      <c r="E85" s="119"/>
      <c r="F85" s="120"/>
      <c r="G85" s="120"/>
      <c r="H85" s="120"/>
      <c r="I85" s="120"/>
      <c r="J85" s="120"/>
      <c r="K85" s="120"/>
      <c r="L85" s="120"/>
      <c r="M85" s="120"/>
    </row>
    <row r="86" spans="1:13" s="97" customFormat="1" x14ac:dyDescent="0.25">
      <c r="A86" s="120"/>
      <c r="B86" s="120"/>
      <c r="C86" s="120"/>
      <c r="D86" s="119"/>
      <c r="E86" s="119"/>
      <c r="F86" s="120"/>
      <c r="G86" s="120"/>
      <c r="H86" s="120"/>
      <c r="I86" s="120"/>
      <c r="J86" s="120"/>
      <c r="K86" s="120"/>
      <c r="L86" s="120"/>
      <c r="M86" s="120"/>
    </row>
    <row r="87" spans="1:13" s="97" customFormat="1" x14ac:dyDescent="0.25">
      <c r="A87" s="120"/>
      <c r="B87" s="120"/>
      <c r="C87" s="120"/>
      <c r="D87" s="119"/>
      <c r="E87" s="119"/>
      <c r="F87" s="120"/>
      <c r="G87" s="120"/>
      <c r="H87" s="120"/>
      <c r="I87" s="120"/>
      <c r="J87" s="120"/>
      <c r="K87" s="120"/>
      <c r="L87" s="120"/>
      <c r="M87" s="120"/>
    </row>
    <row r="88" spans="1:13" s="97" customFormat="1" x14ac:dyDescent="0.25">
      <c r="A88" s="120"/>
      <c r="B88" s="120"/>
      <c r="C88" s="120"/>
      <c r="D88" s="119"/>
      <c r="E88" s="119"/>
      <c r="F88" s="120"/>
      <c r="G88" s="120"/>
      <c r="H88" s="120"/>
      <c r="I88" s="120"/>
      <c r="J88" s="120"/>
      <c r="K88" s="120"/>
      <c r="L88" s="120"/>
      <c r="M88" s="120"/>
    </row>
    <row r="89" spans="1:13" s="97" customFormat="1" x14ac:dyDescent="0.25">
      <c r="A89" s="120"/>
      <c r="B89" s="120"/>
      <c r="C89" s="120"/>
      <c r="D89" s="119"/>
      <c r="E89" s="119"/>
      <c r="F89" s="120"/>
      <c r="G89" s="120"/>
      <c r="H89" s="120"/>
      <c r="I89" s="120"/>
      <c r="J89" s="120"/>
      <c r="K89" s="120"/>
      <c r="L89" s="120"/>
      <c r="M89" s="120"/>
    </row>
    <row r="90" spans="1:13" s="97" customFormat="1" x14ac:dyDescent="0.25">
      <c r="A90" s="120"/>
      <c r="B90" s="120"/>
      <c r="C90" s="120"/>
      <c r="D90" s="119"/>
      <c r="E90" s="119"/>
      <c r="F90" s="120"/>
      <c r="G90" s="120"/>
      <c r="H90" s="120"/>
      <c r="I90" s="120"/>
      <c r="J90" s="120"/>
      <c r="K90" s="120"/>
      <c r="L90" s="120"/>
      <c r="M90" s="120"/>
    </row>
    <row r="91" spans="1:13" s="97" customFormat="1" x14ac:dyDescent="0.25">
      <c r="A91" s="120"/>
      <c r="B91" s="120"/>
      <c r="C91" s="120"/>
      <c r="D91" s="119"/>
      <c r="E91" s="119"/>
      <c r="F91" s="120"/>
      <c r="G91" s="120"/>
      <c r="H91" s="120"/>
      <c r="I91" s="120"/>
      <c r="J91" s="120"/>
      <c r="K91" s="120"/>
      <c r="L91" s="120"/>
      <c r="M91" s="120"/>
    </row>
    <row r="92" spans="1:13" s="97" customFormat="1" x14ac:dyDescent="0.25">
      <c r="A92" s="120"/>
      <c r="B92" s="120"/>
      <c r="C92" s="120"/>
      <c r="D92" s="119"/>
      <c r="E92" s="119"/>
      <c r="F92" s="120"/>
      <c r="G92" s="120"/>
      <c r="H92" s="120"/>
      <c r="I92" s="120"/>
      <c r="J92" s="120"/>
      <c r="K92" s="120"/>
      <c r="L92" s="120"/>
      <c r="M92" s="120"/>
    </row>
    <row r="93" spans="1:13" s="97" customFormat="1" x14ac:dyDescent="0.25">
      <c r="A93" s="120"/>
      <c r="B93" s="120"/>
      <c r="C93" s="120"/>
      <c r="D93" s="119"/>
      <c r="E93" s="119"/>
      <c r="F93" s="120"/>
      <c r="G93" s="120"/>
      <c r="H93" s="120"/>
      <c r="I93" s="120"/>
      <c r="J93" s="120"/>
      <c r="K93" s="120"/>
      <c r="L93" s="120"/>
      <c r="M93" s="120"/>
    </row>
    <row r="94" spans="1:13" s="97" customFormat="1" x14ac:dyDescent="0.25">
      <c r="A94" s="120"/>
      <c r="B94" s="120"/>
      <c r="C94" s="120"/>
      <c r="D94" s="119"/>
      <c r="E94" s="119"/>
      <c r="F94" s="120"/>
      <c r="G94" s="120"/>
      <c r="H94" s="120"/>
      <c r="I94" s="120"/>
      <c r="J94" s="120"/>
      <c r="K94" s="120"/>
      <c r="L94" s="120"/>
      <c r="M94" s="120"/>
    </row>
    <row r="95" spans="1:13" s="97" customFormat="1" x14ac:dyDescent="0.25">
      <c r="A95" s="120"/>
      <c r="B95" s="120"/>
      <c r="C95" s="120"/>
      <c r="D95" s="119"/>
      <c r="E95" s="119"/>
      <c r="F95" s="120"/>
      <c r="G95" s="120"/>
      <c r="H95" s="120"/>
      <c r="I95" s="120"/>
      <c r="J95" s="120"/>
      <c r="K95" s="120"/>
      <c r="L95" s="120"/>
      <c r="M95" s="120"/>
    </row>
    <row r="96" spans="1:13" s="97" customFormat="1" x14ac:dyDescent="0.25">
      <c r="A96" s="120"/>
      <c r="B96" s="120"/>
      <c r="C96" s="120"/>
      <c r="D96" s="119"/>
      <c r="E96" s="119"/>
      <c r="F96" s="120"/>
      <c r="G96" s="120"/>
      <c r="H96" s="120"/>
      <c r="I96" s="120"/>
      <c r="J96" s="120"/>
      <c r="K96" s="120"/>
      <c r="L96" s="120"/>
      <c r="M96" s="120"/>
    </row>
    <row r="97" spans="1:13" s="97" customFormat="1" x14ac:dyDescent="0.25">
      <c r="A97" s="120"/>
      <c r="B97" s="120"/>
      <c r="C97" s="120"/>
      <c r="D97" s="119"/>
      <c r="E97" s="119"/>
      <c r="F97" s="120"/>
      <c r="G97" s="120"/>
      <c r="H97" s="120"/>
      <c r="I97" s="120"/>
      <c r="J97" s="120"/>
      <c r="K97" s="120"/>
      <c r="L97" s="120"/>
      <c r="M97" s="120"/>
    </row>
    <row r="98" spans="1:13" s="97" customFormat="1" x14ac:dyDescent="0.25">
      <c r="A98" s="120"/>
      <c r="B98" s="120"/>
      <c r="C98" s="120"/>
      <c r="D98" s="119"/>
      <c r="E98" s="119"/>
      <c r="F98" s="120"/>
      <c r="G98" s="120"/>
      <c r="H98" s="120"/>
      <c r="I98" s="120"/>
      <c r="J98" s="120"/>
      <c r="K98" s="120"/>
      <c r="L98" s="120"/>
      <c r="M98" s="120"/>
    </row>
    <row r="99" spans="1:13" s="97" customFormat="1" x14ac:dyDescent="0.25">
      <c r="A99" s="120"/>
      <c r="B99" s="120"/>
      <c r="C99" s="120"/>
      <c r="D99" s="119"/>
      <c r="E99" s="119"/>
      <c r="F99" s="120"/>
      <c r="G99" s="120"/>
      <c r="H99" s="120"/>
      <c r="I99" s="120"/>
      <c r="J99" s="120"/>
      <c r="K99" s="120"/>
      <c r="L99" s="120"/>
      <c r="M99" s="120"/>
    </row>
    <row r="100" spans="1:13" s="97" customFormat="1" x14ac:dyDescent="0.25">
      <c r="A100" s="120"/>
      <c r="B100" s="120"/>
      <c r="C100" s="120"/>
      <c r="D100" s="119"/>
      <c r="E100" s="119"/>
      <c r="F100" s="120"/>
      <c r="G100" s="120"/>
      <c r="H100" s="120"/>
      <c r="I100" s="120"/>
      <c r="J100" s="120"/>
      <c r="K100" s="120"/>
      <c r="L100" s="120"/>
      <c r="M100" s="120"/>
    </row>
    <row r="101" spans="1:13" s="97" customFormat="1" x14ac:dyDescent="0.25">
      <c r="A101" s="120"/>
      <c r="B101" s="120"/>
      <c r="C101" s="120"/>
      <c r="D101" s="119"/>
      <c r="E101" s="119"/>
      <c r="F101" s="120"/>
      <c r="G101" s="120"/>
      <c r="H101" s="120"/>
      <c r="I101" s="120"/>
      <c r="J101" s="120"/>
      <c r="K101" s="120"/>
      <c r="L101" s="120"/>
      <c r="M101" s="120"/>
    </row>
    <row r="102" spans="1:13" s="97" customFormat="1" x14ac:dyDescent="0.25">
      <c r="A102" s="120"/>
      <c r="B102" s="120"/>
      <c r="C102" s="120"/>
      <c r="D102" s="119"/>
      <c r="E102" s="119"/>
      <c r="F102" s="120"/>
      <c r="G102" s="120"/>
      <c r="H102" s="120"/>
      <c r="I102" s="120"/>
      <c r="J102" s="120"/>
      <c r="K102" s="120"/>
      <c r="L102" s="120"/>
      <c r="M102" s="120"/>
    </row>
    <row r="103" spans="1:13" s="97" customFormat="1" x14ac:dyDescent="0.25">
      <c r="A103" s="120"/>
      <c r="B103" s="120"/>
      <c r="C103" s="120"/>
      <c r="D103" s="119"/>
      <c r="E103" s="119"/>
      <c r="F103" s="120"/>
      <c r="G103" s="120"/>
      <c r="H103" s="120"/>
      <c r="I103" s="120"/>
      <c r="J103" s="120"/>
      <c r="K103" s="120"/>
      <c r="L103" s="120"/>
      <c r="M103" s="120"/>
    </row>
    <row r="104" spans="1:13" s="97" customFormat="1" x14ac:dyDescent="0.25">
      <c r="A104" s="120"/>
      <c r="B104" s="120"/>
      <c r="C104" s="120"/>
      <c r="D104" s="119"/>
      <c r="E104" s="119"/>
      <c r="F104" s="120"/>
      <c r="G104" s="120"/>
      <c r="H104" s="120"/>
      <c r="I104" s="120"/>
      <c r="J104" s="120"/>
      <c r="K104" s="120"/>
      <c r="L104" s="120"/>
      <c r="M104" s="120"/>
    </row>
    <row r="105" spans="1:13" s="97" customFormat="1" x14ac:dyDescent="0.25">
      <c r="A105" s="120"/>
      <c r="B105" s="120"/>
      <c r="C105" s="120"/>
      <c r="D105" s="119"/>
      <c r="E105" s="119"/>
      <c r="F105" s="120"/>
      <c r="G105" s="120"/>
      <c r="H105" s="120"/>
      <c r="I105" s="120"/>
      <c r="J105" s="120"/>
      <c r="K105" s="120"/>
      <c r="L105" s="120"/>
      <c r="M105" s="120"/>
    </row>
    <row r="106" spans="1:13" s="97" customFormat="1" x14ac:dyDescent="0.25">
      <c r="A106" s="120"/>
      <c r="B106" s="120"/>
      <c r="C106" s="120"/>
      <c r="D106" s="119"/>
      <c r="E106" s="119"/>
      <c r="F106" s="120"/>
      <c r="G106" s="120"/>
      <c r="H106" s="120"/>
      <c r="I106" s="120"/>
      <c r="J106" s="120"/>
      <c r="K106" s="120"/>
      <c r="L106" s="120"/>
      <c r="M106" s="120"/>
    </row>
    <row r="107" spans="1:13" s="97" customFormat="1" x14ac:dyDescent="0.25">
      <c r="A107" s="120"/>
      <c r="B107" s="120"/>
      <c r="C107" s="120"/>
      <c r="D107" s="119"/>
      <c r="E107" s="119"/>
      <c r="F107" s="120"/>
      <c r="G107" s="120"/>
      <c r="H107" s="120"/>
      <c r="I107" s="120"/>
      <c r="J107" s="120"/>
      <c r="K107" s="120"/>
      <c r="L107" s="120"/>
      <c r="M107" s="120"/>
    </row>
    <row r="108" spans="1:13" s="97" customFormat="1" x14ac:dyDescent="0.25">
      <c r="A108" s="120"/>
      <c r="B108" s="120"/>
      <c r="C108" s="120"/>
      <c r="D108" s="119"/>
      <c r="E108" s="119"/>
      <c r="F108" s="120"/>
      <c r="G108" s="120"/>
      <c r="H108" s="120"/>
      <c r="I108" s="120"/>
      <c r="J108" s="120"/>
      <c r="K108" s="120"/>
      <c r="L108" s="120"/>
      <c r="M108" s="120"/>
    </row>
    <row r="109" spans="1:13" s="97" customFormat="1" x14ac:dyDescent="0.25">
      <c r="A109" s="120"/>
      <c r="B109" s="120"/>
      <c r="C109" s="120"/>
      <c r="D109" s="119"/>
      <c r="E109" s="119"/>
      <c r="F109" s="120"/>
      <c r="G109" s="120"/>
      <c r="H109" s="120"/>
      <c r="I109" s="120"/>
      <c r="J109" s="120"/>
      <c r="K109" s="120"/>
      <c r="L109" s="120"/>
      <c r="M109" s="120"/>
    </row>
    <row r="110" spans="1:13" s="97" customFormat="1" x14ac:dyDescent="0.25">
      <c r="A110" s="120"/>
      <c r="B110" s="120"/>
      <c r="C110" s="120"/>
      <c r="D110" s="119"/>
      <c r="E110" s="119"/>
      <c r="F110" s="120"/>
      <c r="G110" s="120"/>
      <c r="H110" s="120"/>
      <c r="I110" s="120"/>
      <c r="J110" s="120"/>
      <c r="K110" s="120"/>
      <c r="L110" s="120"/>
      <c r="M110" s="120"/>
    </row>
    <row r="111" spans="1:13" s="97" customFormat="1" x14ac:dyDescent="0.25">
      <c r="A111" s="120"/>
      <c r="B111" s="120"/>
      <c r="C111" s="120"/>
      <c r="D111" s="119"/>
      <c r="E111" s="119"/>
      <c r="F111" s="120"/>
      <c r="G111" s="120"/>
      <c r="H111" s="120"/>
      <c r="I111" s="120"/>
      <c r="J111" s="120"/>
      <c r="K111" s="120"/>
      <c r="L111" s="120"/>
      <c r="M111" s="120"/>
    </row>
    <row r="112" spans="1:13" s="97" customFormat="1" x14ac:dyDescent="0.25">
      <c r="A112" s="120"/>
      <c r="B112" s="120"/>
      <c r="C112" s="120"/>
      <c r="D112" s="119"/>
      <c r="E112" s="119"/>
      <c r="F112" s="120"/>
      <c r="G112" s="120"/>
      <c r="H112" s="120"/>
      <c r="I112" s="120"/>
      <c r="J112" s="120"/>
      <c r="K112" s="120"/>
      <c r="L112" s="120"/>
      <c r="M112" s="120"/>
    </row>
    <row r="113" spans="4:5" s="97" customFormat="1" x14ac:dyDescent="0.25">
      <c r="D113" s="96"/>
      <c r="E113" s="96"/>
    </row>
    <row r="114" spans="4:5" s="97" customFormat="1" x14ac:dyDescent="0.25">
      <c r="D114" s="96"/>
      <c r="E114" s="96"/>
    </row>
    <row r="115" spans="4:5" s="97" customFormat="1" x14ac:dyDescent="0.25">
      <c r="D115" s="96"/>
      <c r="E115" s="96"/>
    </row>
    <row r="116" spans="4:5" s="97" customFormat="1" x14ac:dyDescent="0.25">
      <c r="D116" s="96"/>
      <c r="E116" s="96"/>
    </row>
    <row r="117" spans="4:5" s="97" customFormat="1" x14ac:dyDescent="0.25">
      <c r="D117" s="96"/>
      <c r="E117" s="96"/>
    </row>
    <row r="118" spans="4:5" s="97" customFormat="1" x14ac:dyDescent="0.25">
      <c r="D118" s="96"/>
      <c r="E118" s="96"/>
    </row>
    <row r="119" spans="4:5" s="97" customFormat="1" x14ac:dyDescent="0.25">
      <c r="D119" s="96"/>
      <c r="E119" s="96"/>
    </row>
    <row r="120" spans="4:5" s="97" customFormat="1" x14ac:dyDescent="0.25">
      <c r="D120" s="96"/>
      <c r="E120" s="96"/>
    </row>
    <row r="121" spans="4:5" s="97" customFormat="1" x14ac:dyDescent="0.25">
      <c r="D121" s="96"/>
      <c r="E121" s="96"/>
    </row>
    <row r="122" spans="4:5" s="97" customFormat="1" x14ac:dyDescent="0.25">
      <c r="D122" s="96"/>
      <c r="E122" s="96"/>
    </row>
    <row r="123" spans="4:5" s="97" customFormat="1" x14ac:dyDescent="0.25">
      <c r="D123" s="96"/>
      <c r="E123" s="96"/>
    </row>
    <row r="124" spans="4:5" s="97" customFormat="1" x14ac:dyDescent="0.25">
      <c r="D124" s="96"/>
      <c r="E124" s="96"/>
    </row>
    <row r="125" spans="4:5" s="97" customFormat="1" x14ac:dyDescent="0.25">
      <c r="D125" s="96"/>
      <c r="E125" s="96"/>
    </row>
    <row r="126" spans="4:5" s="97" customFormat="1" x14ac:dyDescent="0.25">
      <c r="D126" s="96"/>
      <c r="E126" s="96"/>
    </row>
    <row r="127" spans="4:5" s="97" customFormat="1" x14ac:dyDescent="0.25">
      <c r="D127" s="96"/>
      <c r="E127" s="96"/>
    </row>
    <row r="128" spans="4:5" s="97" customFormat="1" x14ac:dyDescent="0.25">
      <c r="D128" s="96"/>
      <c r="E128" s="96"/>
    </row>
    <row r="129" spans="4:5" s="97" customFormat="1" x14ac:dyDescent="0.25">
      <c r="D129" s="96"/>
      <c r="E129" s="96"/>
    </row>
    <row r="130" spans="4:5" s="97" customFormat="1" x14ac:dyDescent="0.25">
      <c r="D130" s="96"/>
      <c r="E130" s="96"/>
    </row>
    <row r="131" spans="4:5" s="97" customFormat="1" x14ac:dyDescent="0.25">
      <c r="D131" s="96"/>
      <c r="E131" s="96"/>
    </row>
    <row r="132" spans="4:5" s="97" customFormat="1" x14ac:dyDescent="0.25">
      <c r="D132" s="96"/>
      <c r="E132" s="96"/>
    </row>
    <row r="133" spans="4:5" s="97" customFormat="1" x14ac:dyDescent="0.25">
      <c r="D133" s="96"/>
      <c r="E133" s="96"/>
    </row>
    <row r="134" spans="4:5" s="97" customFormat="1" x14ac:dyDescent="0.25">
      <c r="D134" s="96"/>
      <c r="E134" s="96"/>
    </row>
    <row r="135" spans="4:5" s="97" customFormat="1" x14ac:dyDescent="0.25">
      <c r="D135" s="96"/>
      <c r="E135" s="96"/>
    </row>
    <row r="136" spans="4:5" s="97" customFormat="1" x14ac:dyDescent="0.25">
      <c r="D136" s="96"/>
      <c r="E136" s="96"/>
    </row>
    <row r="137" spans="4:5" s="97" customFormat="1" x14ac:dyDescent="0.25">
      <c r="D137" s="96"/>
      <c r="E137" s="96"/>
    </row>
    <row r="138" spans="4:5" s="97" customFormat="1" x14ac:dyDescent="0.25">
      <c r="D138" s="96"/>
      <c r="E138" s="96"/>
    </row>
    <row r="139" spans="4:5" s="97" customFormat="1" x14ac:dyDescent="0.25">
      <c r="D139" s="96"/>
      <c r="E139" s="96"/>
    </row>
    <row r="140" spans="4:5" s="97" customFormat="1" x14ac:dyDescent="0.25">
      <c r="D140" s="96"/>
      <c r="E140" s="96"/>
    </row>
    <row r="141" spans="4:5" s="97" customFormat="1" x14ac:dyDescent="0.25">
      <c r="D141" s="96"/>
      <c r="E141" s="96"/>
    </row>
    <row r="142" spans="4:5" s="97" customFormat="1" x14ac:dyDescent="0.25">
      <c r="D142" s="96"/>
      <c r="E142" s="96"/>
    </row>
    <row r="143" spans="4:5" s="97" customFormat="1" x14ac:dyDescent="0.25">
      <c r="D143" s="96"/>
      <c r="E143" s="96"/>
    </row>
    <row r="144" spans="4:5" s="97" customFormat="1" x14ac:dyDescent="0.25">
      <c r="D144" s="96"/>
      <c r="E144" s="96"/>
    </row>
    <row r="145" spans="4:5" s="97" customFormat="1" x14ac:dyDescent="0.25">
      <c r="D145" s="96"/>
      <c r="E145" s="96"/>
    </row>
    <row r="146" spans="4:5" s="97" customFormat="1" x14ac:dyDescent="0.25">
      <c r="D146" s="96"/>
      <c r="E146" s="96"/>
    </row>
    <row r="147" spans="4:5" s="97" customFormat="1" x14ac:dyDescent="0.25">
      <c r="D147" s="96"/>
      <c r="E147" s="96"/>
    </row>
    <row r="148" spans="4:5" s="97" customFormat="1" x14ac:dyDescent="0.25">
      <c r="D148" s="96"/>
      <c r="E148" s="96"/>
    </row>
    <row r="149" spans="4:5" s="97" customFormat="1" x14ac:dyDescent="0.25">
      <c r="D149" s="96"/>
      <c r="E149" s="96"/>
    </row>
    <row r="150" spans="4:5" s="97" customFormat="1" x14ac:dyDescent="0.25">
      <c r="D150" s="96"/>
      <c r="E150" s="96"/>
    </row>
    <row r="151" spans="4:5" s="97" customFormat="1" x14ac:dyDescent="0.25">
      <c r="D151" s="96"/>
      <c r="E151" s="96"/>
    </row>
    <row r="152" spans="4:5" s="97" customFormat="1" x14ac:dyDescent="0.25">
      <c r="D152" s="96"/>
      <c r="E152" s="96"/>
    </row>
    <row r="153" spans="4:5" s="97" customFormat="1" x14ac:dyDescent="0.25">
      <c r="D153" s="96"/>
      <c r="E153" s="96"/>
    </row>
    <row r="154" spans="4:5" s="97" customFormat="1" x14ac:dyDescent="0.25">
      <c r="D154" s="96"/>
      <c r="E154" s="96"/>
    </row>
    <row r="155" spans="4:5" s="97" customFormat="1" x14ac:dyDescent="0.25">
      <c r="D155" s="96"/>
      <c r="E155" s="96"/>
    </row>
    <row r="156" spans="4:5" s="97" customFormat="1" x14ac:dyDescent="0.25">
      <c r="D156" s="96"/>
      <c r="E156" s="96"/>
    </row>
    <row r="157" spans="4:5" s="97" customFormat="1" x14ac:dyDescent="0.25">
      <c r="D157" s="96"/>
      <c r="E157" s="96"/>
    </row>
    <row r="158" spans="4:5" s="97" customFormat="1" x14ac:dyDescent="0.25">
      <c r="D158" s="96"/>
      <c r="E158" s="96"/>
    </row>
    <row r="159" spans="4:5" s="97" customFormat="1" x14ac:dyDescent="0.25">
      <c r="D159" s="96"/>
      <c r="E159" s="96"/>
    </row>
    <row r="160" spans="4:5" s="97" customFormat="1" x14ac:dyDescent="0.25">
      <c r="D160" s="96"/>
      <c r="E160" s="96"/>
    </row>
    <row r="161" spans="4:5" s="97" customFormat="1" x14ac:dyDescent="0.25">
      <c r="D161" s="96"/>
      <c r="E161" s="96"/>
    </row>
    <row r="162" spans="4:5" s="97" customFormat="1" x14ac:dyDescent="0.25">
      <c r="D162" s="96"/>
      <c r="E162" s="96"/>
    </row>
    <row r="163" spans="4:5" s="97" customFormat="1" x14ac:dyDescent="0.25">
      <c r="D163" s="96"/>
      <c r="E163" s="96"/>
    </row>
    <row r="164" spans="4:5" s="97" customFormat="1" x14ac:dyDescent="0.25">
      <c r="D164" s="96"/>
      <c r="E164" s="96"/>
    </row>
    <row r="165" spans="4:5" s="97" customFormat="1" x14ac:dyDescent="0.25">
      <c r="D165" s="96"/>
      <c r="E165" s="96"/>
    </row>
    <row r="166" spans="4:5" s="97" customFormat="1" x14ac:dyDescent="0.25">
      <c r="D166" s="96"/>
      <c r="E166" s="96"/>
    </row>
    <row r="167" spans="4:5" s="97" customFormat="1" x14ac:dyDescent="0.25">
      <c r="D167" s="96"/>
      <c r="E167" s="96"/>
    </row>
    <row r="168" spans="4:5" s="97" customFormat="1" x14ac:dyDescent="0.25">
      <c r="D168" s="96"/>
      <c r="E168" s="96"/>
    </row>
    <row r="169" spans="4:5" s="97" customFormat="1" x14ac:dyDescent="0.25">
      <c r="D169" s="96"/>
      <c r="E169" s="96"/>
    </row>
    <row r="170" spans="4:5" s="97" customFormat="1" x14ac:dyDescent="0.25">
      <c r="D170" s="96"/>
      <c r="E170" s="96"/>
    </row>
    <row r="171" spans="4:5" s="97" customFormat="1" x14ac:dyDescent="0.25">
      <c r="D171" s="96"/>
      <c r="E171" s="96"/>
    </row>
    <row r="172" spans="4:5" s="97" customFormat="1" x14ac:dyDescent="0.25">
      <c r="D172" s="96"/>
      <c r="E172" s="96"/>
    </row>
    <row r="173" spans="4:5" s="97" customFormat="1" x14ac:dyDescent="0.25">
      <c r="D173" s="96"/>
      <c r="E173" s="96"/>
    </row>
    <row r="174" spans="4:5" s="97" customFormat="1" x14ac:dyDescent="0.25">
      <c r="D174" s="96"/>
      <c r="E174" s="96"/>
    </row>
    <row r="175" spans="4:5" s="97" customFormat="1" x14ac:dyDescent="0.25">
      <c r="D175" s="96"/>
      <c r="E175" s="96"/>
    </row>
    <row r="176" spans="4:5" s="97" customFormat="1" x14ac:dyDescent="0.25">
      <c r="D176" s="96"/>
      <c r="E176" s="96"/>
    </row>
    <row r="177" spans="4:5" s="97" customFormat="1" x14ac:dyDescent="0.25">
      <c r="D177" s="96"/>
      <c r="E177" s="96"/>
    </row>
    <row r="178" spans="4:5" s="97" customFormat="1" x14ac:dyDescent="0.25">
      <c r="D178" s="96"/>
      <c r="E178" s="96"/>
    </row>
    <row r="179" spans="4:5" s="97" customFormat="1" x14ac:dyDescent="0.25">
      <c r="D179" s="96"/>
      <c r="E179" s="96"/>
    </row>
    <row r="180" spans="4:5" s="97" customFormat="1" x14ac:dyDescent="0.25">
      <c r="D180" s="96"/>
      <c r="E180" s="96"/>
    </row>
    <row r="181" spans="4:5" s="97" customFormat="1" x14ac:dyDescent="0.25">
      <c r="D181" s="96"/>
      <c r="E181" s="96"/>
    </row>
    <row r="182" spans="4:5" s="97" customFormat="1" x14ac:dyDescent="0.25">
      <c r="D182" s="96"/>
      <c r="E182" s="96"/>
    </row>
    <row r="183" spans="4:5" s="97" customFormat="1" x14ac:dyDescent="0.25">
      <c r="D183" s="96"/>
      <c r="E183" s="96"/>
    </row>
    <row r="184" spans="4:5" s="97" customFormat="1" x14ac:dyDescent="0.25">
      <c r="D184" s="96"/>
      <c r="E184" s="96"/>
    </row>
    <row r="185" spans="4:5" s="97" customFormat="1" x14ac:dyDescent="0.25">
      <c r="D185" s="96"/>
      <c r="E185" s="96"/>
    </row>
    <row r="186" spans="4:5" s="97" customFormat="1" x14ac:dyDescent="0.25">
      <c r="D186" s="96"/>
      <c r="E186" s="96"/>
    </row>
    <row r="187" spans="4:5" s="97" customFormat="1" x14ac:dyDescent="0.25">
      <c r="D187" s="96"/>
      <c r="E187" s="96"/>
    </row>
    <row r="188" spans="4:5" s="97" customFormat="1" x14ac:dyDescent="0.25">
      <c r="D188" s="96"/>
      <c r="E188" s="96"/>
    </row>
    <row r="189" spans="4:5" s="97" customFormat="1" x14ac:dyDescent="0.25">
      <c r="D189" s="96"/>
      <c r="E189" s="96"/>
    </row>
    <row r="190" spans="4:5" s="77" customFormat="1" x14ac:dyDescent="0.25">
      <c r="D190" s="78"/>
      <c r="E190" s="78"/>
    </row>
    <row r="191" spans="4:5" s="77" customFormat="1" x14ac:dyDescent="0.25">
      <c r="D191" s="78"/>
      <c r="E191" s="78"/>
    </row>
    <row r="192" spans="4:5" s="77" customFormat="1" x14ac:dyDescent="0.25">
      <c r="D192" s="78"/>
      <c r="E192" s="78"/>
    </row>
    <row r="193" spans="4:5" s="77" customFormat="1" x14ac:dyDescent="0.25">
      <c r="D193" s="78"/>
      <c r="E193" s="78"/>
    </row>
    <row r="194" spans="4:5" s="77" customFormat="1" x14ac:dyDescent="0.25">
      <c r="D194" s="78"/>
      <c r="E194" s="78"/>
    </row>
    <row r="195" spans="4:5" s="77" customFormat="1" x14ac:dyDescent="0.25">
      <c r="D195" s="78"/>
      <c r="E195" s="78"/>
    </row>
    <row r="196" spans="4:5" s="77" customFormat="1" x14ac:dyDescent="0.25">
      <c r="D196" s="78"/>
      <c r="E196" s="78"/>
    </row>
    <row r="197" spans="4:5" s="77" customFormat="1" x14ac:dyDescent="0.25">
      <c r="D197" s="78"/>
      <c r="E197" s="78"/>
    </row>
    <row r="198" spans="4:5" s="77" customFormat="1" x14ac:dyDescent="0.25">
      <c r="D198" s="78"/>
      <c r="E198" s="78"/>
    </row>
    <row r="199" spans="4:5" s="77" customFormat="1" x14ac:dyDescent="0.25">
      <c r="D199" s="78"/>
      <c r="E199" s="78"/>
    </row>
    <row r="200" spans="4:5" s="77" customFormat="1" x14ac:dyDescent="0.25">
      <c r="D200" s="78"/>
      <c r="E200" s="78"/>
    </row>
    <row r="201" spans="4:5" s="77" customFormat="1" x14ac:dyDescent="0.25">
      <c r="D201" s="78"/>
      <c r="E201" s="78"/>
    </row>
    <row r="202" spans="4:5" s="77" customFormat="1" x14ac:dyDescent="0.25">
      <c r="D202" s="78"/>
      <c r="E202" s="78"/>
    </row>
    <row r="203" spans="4:5" s="77" customFormat="1" x14ac:dyDescent="0.25">
      <c r="D203" s="78"/>
      <c r="E203" s="78"/>
    </row>
    <row r="204" spans="4:5" s="77" customFormat="1" x14ac:dyDescent="0.25">
      <c r="D204" s="78"/>
      <c r="E204" s="78"/>
    </row>
    <row r="205" spans="4:5" s="77" customFormat="1" x14ac:dyDescent="0.25">
      <c r="D205" s="78"/>
      <c r="E205" s="78"/>
    </row>
    <row r="206" spans="4:5" s="77" customFormat="1" x14ac:dyDescent="0.25">
      <c r="D206" s="78"/>
      <c r="E206" s="78"/>
    </row>
    <row r="207" spans="4:5" s="77" customFormat="1" x14ac:dyDescent="0.25">
      <c r="D207" s="78"/>
      <c r="E207" s="78"/>
    </row>
    <row r="208" spans="4:5" s="77" customFormat="1" x14ac:dyDescent="0.25">
      <c r="D208" s="78"/>
      <c r="E208" s="78"/>
    </row>
    <row r="209" spans="4:5" s="77" customFormat="1" x14ac:dyDescent="0.25">
      <c r="D209" s="78"/>
      <c r="E209" s="78"/>
    </row>
    <row r="210" spans="4:5" s="77" customFormat="1" x14ac:dyDescent="0.25">
      <c r="D210" s="78"/>
      <c r="E210" s="78"/>
    </row>
    <row r="211" spans="4:5" s="77" customFormat="1" x14ac:dyDescent="0.25">
      <c r="D211" s="78"/>
      <c r="E211" s="78"/>
    </row>
    <row r="212" spans="4:5" s="77" customFormat="1" x14ac:dyDescent="0.25">
      <c r="D212" s="78"/>
      <c r="E212" s="78"/>
    </row>
    <row r="213" spans="4:5" s="77" customFormat="1" x14ac:dyDescent="0.25">
      <c r="D213" s="78"/>
      <c r="E213" s="78"/>
    </row>
    <row r="214" spans="4:5" s="77" customFormat="1" x14ac:dyDescent="0.25">
      <c r="D214" s="78"/>
      <c r="E214" s="78"/>
    </row>
    <row r="215" spans="4:5" s="77" customFormat="1" x14ac:dyDescent="0.25">
      <c r="D215" s="78"/>
      <c r="E215" s="78"/>
    </row>
    <row r="216" spans="4:5" s="77" customFormat="1" x14ac:dyDescent="0.25">
      <c r="D216" s="78"/>
      <c r="E216" s="78"/>
    </row>
    <row r="217" spans="4:5" s="77" customFormat="1" x14ac:dyDescent="0.25">
      <c r="D217" s="78"/>
      <c r="E217" s="78"/>
    </row>
    <row r="218" spans="4:5" s="77" customFormat="1" x14ac:dyDescent="0.25">
      <c r="D218" s="78"/>
      <c r="E218" s="78"/>
    </row>
    <row r="219" spans="4:5" s="77" customFormat="1" x14ac:dyDescent="0.25">
      <c r="D219" s="78"/>
      <c r="E219" s="78"/>
    </row>
    <row r="220" spans="4:5" s="77" customFormat="1" x14ac:dyDescent="0.25">
      <c r="D220" s="78"/>
      <c r="E220" s="78"/>
    </row>
    <row r="221" spans="4:5" s="77" customFormat="1" x14ac:dyDescent="0.25">
      <c r="D221" s="78"/>
      <c r="E221" s="78"/>
    </row>
    <row r="222" spans="4:5" s="77" customFormat="1" x14ac:dyDescent="0.25">
      <c r="D222" s="78"/>
      <c r="E222" s="78"/>
    </row>
    <row r="223" spans="4:5" s="77" customFormat="1" x14ac:dyDescent="0.25">
      <c r="D223" s="78"/>
      <c r="E223" s="78"/>
    </row>
    <row r="224" spans="4:5" s="77" customFormat="1" x14ac:dyDescent="0.25">
      <c r="D224" s="78"/>
      <c r="E224" s="78"/>
    </row>
    <row r="225" spans="4:5" s="77" customFormat="1" x14ac:dyDescent="0.25">
      <c r="D225" s="78"/>
      <c r="E225" s="78"/>
    </row>
    <row r="226" spans="4:5" s="77" customFormat="1" x14ac:dyDescent="0.25">
      <c r="D226" s="78"/>
      <c r="E226" s="78"/>
    </row>
    <row r="227" spans="4:5" s="77" customFormat="1" x14ac:dyDescent="0.25">
      <c r="D227" s="78"/>
      <c r="E227" s="78"/>
    </row>
    <row r="228" spans="4:5" s="77" customFormat="1" x14ac:dyDescent="0.25">
      <c r="D228" s="78"/>
      <c r="E228" s="78"/>
    </row>
    <row r="229" spans="4:5" s="77" customFormat="1" x14ac:dyDescent="0.25">
      <c r="D229" s="78"/>
      <c r="E229" s="78"/>
    </row>
    <row r="230" spans="4:5" s="77" customFormat="1" x14ac:dyDescent="0.25">
      <c r="D230" s="78"/>
      <c r="E230" s="78"/>
    </row>
    <row r="231" spans="4:5" s="77" customFormat="1" x14ac:dyDescent="0.25">
      <c r="D231" s="78"/>
      <c r="E231" s="78"/>
    </row>
    <row r="232" spans="4:5" s="77" customFormat="1" x14ac:dyDescent="0.25">
      <c r="D232" s="78"/>
      <c r="E232" s="78"/>
    </row>
    <row r="233" spans="4:5" s="77" customFormat="1" x14ac:dyDescent="0.25">
      <c r="D233" s="78"/>
      <c r="E233" s="78"/>
    </row>
    <row r="234" spans="4:5" s="77" customFormat="1" x14ac:dyDescent="0.25">
      <c r="D234" s="78"/>
      <c r="E234" s="78"/>
    </row>
    <row r="235" spans="4:5" s="77" customFormat="1" x14ac:dyDescent="0.25">
      <c r="D235" s="78"/>
      <c r="E235" s="78"/>
    </row>
    <row r="236" spans="4:5" s="77" customFormat="1" x14ac:dyDescent="0.25">
      <c r="D236" s="78"/>
      <c r="E236" s="78"/>
    </row>
    <row r="237" spans="4:5" s="77" customFormat="1" x14ac:dyDescent="0.25">
      <c r="D237" s="78"/>
      <c r="E237" s="78"/>
    </row>
    <row r="238" spans="4:5" s="77" customFormat="1" x14ac:dyDescent="0.25">
      <c r="D238" s="78"/>
      <c r="E238" s="78"/>
    </row>
    <row r="239" spans="4:5" s="77" customFormat="1" x14ac:dyDescent="0.25">
      <c r="D239" s="78"/>
      <c r="E239" s="78"/>
    </row>
    <row r="240" spans="4:5" s="77" customFormat="1" x14ac:dyDescent="0.25">
      <c r="D240" s="78"/>
      <c r="E240" s="78"/>
    </row>
    <row r="241" spans="4:5" s="77" customFormat="1" x14ac:dyDescent="0.25">
      <c r="D241" s="78"/>
      <c r="E241" s="78"/>
    </row>
    <row r="242" spans="4:5" s="77" customFormat="1" x14ac:dyDescent="0.25">
      <c r="D242" s="78"/>
      <c r="E242" s="78"/>
    </row>
    <row r="243" spans="4:5" s="77" customFormat="1" x14ac:dyDescent="0.25">
      <c r="D243" s="78"/>
      <c r="E243" s="78"/>
    </row>
    <row r="244" spans="4:5" s="77" customFormat="1" x14ac:dyDescent="0.25">
      <c r="D244" s="78"/>
      <c r="E244" s="78"/>
    </row>
    <row r="245" spans="4:5" s="77" customFormat="1" x14ac:dyDescent="0.25">
      <c r="D245" s="78"/>
      <c r="E245" s="78"/>
    </row>
    <row r="246" spans="4:5" s="77" customFormat="1" x14ac:dyDescent="0.25">
      <c r="D246" s="78"/>
      <c r="E246" s="78"/>
    </row>
    <row r="247" spans="4:5" s="77" customFormat="1" x14ac:dyDescent="0.25">
      <c r="D247" s="78"/>
      <c r="E247" s="78"/>
    </row>
    <row r="248" spans="4:5" s="77" customFormat="1" x14ac:dyDescent="0.25">
      <c r="D248" s="78"/>
      <c r="E248" s="78"/>
    </row>
    <row r="249" spans="4:5" s="77" customFormat="1" x14ac:dyDescent="0.25">
      <c r="D249" s="78"/>
      <c r="E249" s="78"/>
    </row>
    <row r="250" spans="4:5" s="77" customFormat="1" x14ac:dyDescent="0.25">
      <c r="D250" s="78"/>
      <c r="E250" s="78"/>
    </row>
    <row r="251" spans="4:5" s="77" customFormat="1" x14ac:dyDescent="0.25">
      <c r="D251" s="78"/>
      <c r="E251" s="78"/>
    </row>
    <row r="252" spans="4:5" s="77" customFormat="1" x14ac:dyDescent="0.25">
      <c r="D252" s="78"/>
      <c r="E252" s="78"/>
    </row>
    <row r="253" spans="4:5" s="77" customFormat="1" x14ac:dyDescent="0.25">
      <c r="D253" s="78"/>
      <c r="E253" s="78"/>
    </row>
    <row r="254" spans="4:5" s="77" customFormat="1" x14ac:dyDescent="0.25">
      <c r="D254" s="78"/>
      <c r="E254" s="78"/>
    </row>
    <row r="255" spans="4:5" s="77" customFormat="1" x14ac:dyDescent="0.25">
      <c r="D255" s="78"/>
      <c r="E255" s="78"/>
    </row>
    <row r="256" spans="4:5" s="77" customFormat="1" x14ac:dyDescent="0.25">
      <c r="D256" s="78"/>
      <c r="E256" s="78"/>
    </row>
    <row r="257" spans="4:5" s="77" customFormat="1" x14ac:dyDescent="0.25">
      <c r="D257" s="78"/>
      <c r="E257" s="78"/>
    </row>
    <row r="258" spans="4:5" s="77" customFormat="1" x14ac:dyDescent="0.25">
      <c r="D258" s="78"/>
      <c r="E258" s="78"/>
    </row>
    <row r="259" spans="4:5" s="77" customFormat="1" x14ac:dyDescent="0.25">
      <c r="D259" s="78"/>
      <c r="E259" s="78"/>
    </row>
    <row r="260" spans="4:5" s="77" customFormat="1" x14ac:dyDescent="0.25">
      <c r="D260" s="78"/>
      <c r="E260" s="78"/>
    </row>
    <row r="261" spans="4:5" s="77" customFormat="1" x14ac:dyDescent="0.25">
      <c r="D261" s="78"/>
      <c r="E261" s="78"/>
    </row>
    <row r="262" spans="4:5" s="77" customFormat="1" x14ac:dyDescent="0.25">
      <c r="D262" s="78"/>
      <c r="E262" s="78"/>
    </row>
    <row r="263" spans="4:5" s="77" customFormat="1" x14ac:dyDescent="0.25">
      <c r="D263" s="78"/>
      <c r="E263" s="78"/>
    </row>
    <row r="264" spans="4:5" s="77" customFormat="1" x14ac:dyDescent="0.25">
      <c r="D264" s="78"/>
      <c r="E264" s="78"/>
    </row>
    <row r="265" spans="4:5" s="77" customFormat="1" x14ac:dyDescent="0.25">
      <c r="D265" s="78"/>
      <c r="E265" s="78"/>
    </row>
    <row r="266" spans="4:5" s="77" customFormat="1" x14ac:dyDescent="0.25">
      <c r="D266" s="78"/>
      <c r="E266" s="78"/>
    </row>
    <row r="267" spans="4:5" s="77" customFormat="1" x14ac:dyDescent="0.25">
      <c r="D267" s="78"/>
      <c r="E267" s="78"/>
    </row>
    <row r="268" spans="4:5" s="77" customFormat="1" x14ac:dyDescent="0.25">
      <c r="D268" s="78"/>
      <c r="E268" s="78"/>
    </row>
    <row r="269" spans="4:5" s="77" customFormat="1" x14ac:dyDescent="0.25">
      <c r="D269" s="78"/>
      <c r="E269" s="78"/>
    </row>
    <row r="270" spans="4:5" s="77" customFormat="1" x14ac:dyDescent="0.25">
      <c r="D270" s="78"/>
      <c r="E270" s="78"/>
    </row>
    <row r="271" spans="4:5" s="77" customFormat="1" x14ac:dyDescent="0.25">
      <c r="D271" s="78"/>
      <c r="E271" s="78"/>
    </row>
    <row r="272" spans="4:5" s="77" customFormat="1" x14ac:dyDescent="0.25">
      <c r="D272" s="78"/>
      <c r="E272" s="78"/>
    </row>
    <row r="273" spans="4:5" s="77" customFormat="1" x14ac:dyDescent="0.25">
      <c r="D273" s="78"/>
      <c r="E273" s="78"/>
    </row>
    <row r="274" spans="4:5" s="77" customFormat="1" x14ac:dyDescent="0.25">
      <c r="D274" s="78"/>
      <c r="E274" s="78"/>
    </row>
    <row r="275" spans="4:5" s="77" customFormat="1" x14ac:dyDescent="0.25">
      <c r="D275" s="78"/>
      <c r="E275" s="78"/>
    </row>
    <row r="276" spans="4:5" s="77" customFormat="1" x14ac:dyDescent="0.25">
      <c r="D276" s="78"/>
      <c r="E276" s="78"/>
    </row>
    <row r="277" spans="4:5" s="77" customFormat="1" x14ac:dyDescent="0.25">
      <c r="D277" s="78"/>
      <c r="E277" s="78"/>
    </row>
    <row r="278" spans="4:5" s="77" customFormat="1" x14ac:dyDescent="0.25">
      <c r="D278" s="78"/>
      <c r="E278" s="78"/>
    </row>
    <row r="279" spans="4:5" s="77" customFormat="1" x14ac:dyDescent="0.25">
      <c r="D279" s="78"/>
      <c r="E279" s="78"/>
    </row>
    <row r="280" spans="4:5" s="77" customFormat="1" x14ac:dyDescent="0.25">
      <c r="D280" s="78"/>
      <c r="E280" s="78"/>
    </row>
    <row r="281" spans="4:5" s="77" customFormat="1" x14ac:dyDescent="0.25">
      <c r="D281" s="78"/>
      <c r="E281" s="78"/>
    </row>
    <row r="282" spans="4:5" s="77" customFormat="1" x14ac:dyDescent="0.25">
      <c r="D282" s="78"/>
      <c r="E282" s="78"/>
    </row>
    <row r="283" spans="4:5" s="77" customFormat="1" x14ac:dyDescent="0.25">
      <c r="D283" s="78"/>
      <c r="E283" s="78"/>
    </row>
    <row r="284" spans="4:5" s="77" customFormat="1" x14ac:dyDescent="0.25">
      <c r="D284" s="78"/>
      <c r="E284" s="78"/>
    </row>
    <row r="285" spans="4:5" s="77" customFormat="1" x14ac:dyDescent="0.25">
      <c r="D285" s="78"/>
      <c r="E285" s="78"/>
    </row>
    <row r="286" spans="4:5" s="77" customFormat="1" x14ac:dyDescent="0.25">
      <c r="D286" s="78"/>
      <c r="E286" s="78"/>
    </row>
    <row r="287" spans="4:5" s="77" customFormat="1" x14ac:dyDescent="0.25">
      <c r="D287" s="78"/>
      <c r="E287" s="78"/>
    </row>
    <row r="288" spans="4:5" s="77" customFormat="1" x14ac:dyDescent="0.25">
      <c r="D288" s="78"/>
      <c r="E288" s="78"/>
    </row>
    <row r="289" spans="4:5" s="77" customFormat="1" x14ac:dyDescent="0.25">
      <c r="D289" s="78"/>
      <c r="E289" s="78"/>
    </row>
    <row r="290" spans="4:5" s="77" customFormat="1" x14ac:dyDescent="0.25">
      <c r="D290" s="78"/>
      <c r="E290" s="78"/>
    </row>
    <row r="291" spans="4:5" s="77" customFormat="1" x14ac:dyDescent="0.25">
      <c r="D291" s="78"/>
      <c r="E291" s="78"/>
    </row>
    <row r="292" spans="4:5" s="77" customFormat="1" x14ac:dyDescent="0.25">
      <c r="D292" s="78"/>
      <c r="E292" s="78"/>
    </row>
    <row r="293" spans="4:5" s="77" customFormat="1" x14ac:dyDescent="0.25">
      <c r="D293" s="78"/>
      <c r="E293" s="78"/>
    </row>
    <row r="294" spans="4:5" s="77" customFormat="1" x14ac:dyDescent="0.25">
      <c r="D294" s="78"/>
      <c r="E294" s="78"/>
    </row>
    <row r="295" spans="4:5" s="77" customFormat="1" x14ac:dyDescent="0.25">
      <c r="D295" s="78"/>
      <c r="E295" s="78"/>
    </row>
    <row r="296" spans="4:5" s="77" customFormat="1" x14ac:dyDescent="0.25">
      <c r="D296" s="78"/>
      <c r="E296" s="78"/>
    </row>
    <row r="297" spans="4:5" s="77" customFormat="1" x14ac:dyDescent="0.25">
      <c r="D297" s="78"/>
      <c r="E297" s="78"/>
    </row>
    <row r="298" spans="4:5" s="77" customFormat="1" x14ac:dyDescent="0.25">
      <c r="D298" s="78"/>
      <c r="E298" s="78"/>
    </row>
    <row r="299" spans="4:5" s="77" customFormat="1" x14ac:dyDescent="0.25">
      <c r="D299" s="78"/>
      <c r="E299" s="78"/>
    </row>
    <row r="300" spans="4:5" s="77" customFormat="1" x14ac:dyDescent="0.25">
      <c r="D300" s="78"/>
      <c r="E300" s="78"/>
    </row>
    <row r="301" spans="4:5" s="77" customFormat="1" x14ac:dyDescent="0.25">
      <c r="D301" s="78"/>
      <c r="E301" s="78"/>
    </row>
    <row r="302" spans="4:5" s="77" customFormat="1" x14ac:dyDescent="0.25">
      <c r="D302" s="78"/>
      <c r="E302" s="78"/>
    </row>
    <row r="303" spans="4:5" s="77" customFormat="1" x14ac:dyDescent="0.25">
      <c r="D303" s="78"/>
      <c r="E303" s="78"/>
    </row>
    <row r="304" spans="4:5" s="77" customFormat="1" x14ac:dyDescent="0.25">
      <c r="D304" s="78"/>
      <c r="E304" s="78"/>
    </row>
    <row r="305" spans="4:5" s="77" customFormat="1" x14ac:dyDescent="0.25">
      <c r="D305" s="78"/>
      <c r="E305" s="78"/>
    </row>
    <row r="306" spans="4:5" s="77" customFormat="1" x14ac:dyDescent="0.25">
      <c r="D306" s="78"/>
      <c r="E306" s="78"/>
    </row>
    <row r="307" spans="4:5" s="77" customFormat="1" x14ac:dyDescent="0.25">
      <c r="D307" s="78"/>
      <c r="E307" s="78"/>
    </row>
    <row r="308" spans="4:5" s="77" customFormat="1" x14ac:dyDescent="0.25">
      <c r="D308" s="78"/>
      <c r="E308" s="78"/>
    </row>
    <row r="309" spans="4:5" s="77" customFormat="1" x14ac:dyDescent="0.25">
      <c r="D309" s="78"/>
      <c r="E309" s="78"/>
    </row>
    <row r="310" spans="4:5" s="77" customFormat="1" x14ac:dyDescent="0.25">
      <c r="D310" s="78"/>
      <c r="E310" s="78"/>
    </row>
    <row r="311" spans="4:5" s="77" customFormat="1" x14ac:dyDescent="0.25">
      <c r="D311" s="78"/>
      <c r="E311" s="78"/>
    </row>
    <row r="312" spans="4:5" s="77" customFormat="1" x14ac:dyDescent="0.25">
      <c r="D312" s="78"/>
      <c r="E312" s="78"/>
    </row>
    <row r="313" spans="4:5" s="77" customFormat="1" x14ac:dyDescent="0.25">
      <c r="D313" s="78"/>
      <c r="E313" s="78"/>
    </row>
    <row r="314" spans="4:5" s="77" customFormat="1" x14ac:dyDescent="0.25">
      <c r="D314" s="78"/>
      <c r="E314" s="78"/>
    </row>
    <row r="315" spans="4:5" s="77" customFormat="1" x14ac:dyDescent="0.25">
      <c r="D315" s="78"/>
      <c r="E315" s="78"/>
    </row>
    <row r="316" spans="4:5" s="77" customFormat="1" x14ac:dyDescent="0.25">
      <c r="D316" s="78"/>
      <c r="E316" s="78"/>
    </row>
    <row r="317" spans="4:5" s="77" customFormat="1" x14ac:dyDescent="0.25">
      <c r="D317" s="78"/>
      <c r="E317" s="78"/>
    </row>
    <row r="318" spans="4:5" s="77" customFormat="1" x14ac:dyDescent="0.25">
      <c r="D318" s="78"/>
      <c r="E318" s="78"/>
    </row>
    <row r="319" spans="4:5" s="77" customFormat="1" x14ac:dyDescent="0.25">
      <c r="D319" s="78"/>
      <c r="E319" s="78"/>
    </row>
    <row r="320" spans="4:5" s="77" customFormat="1" x14ac:dyDescent="0.25">
      <c r="D320" s="78"/>
      <c r="E320" s="78"/>
    </row>
    <row r="321" spans="4:5" s="77" customFormat="1" x14ac:dyDescent="0.25">
      <c r="D321" s="78"/>
      <c r="E321" s="78"/>
    </row>
    <row r="322" spans="4:5" s="77" customFormat="1" x14ac:dyDescent="0.25">
      <c r="D322" s="78"/>
      <c r="E322" s="78"/>
    </row>
    <row r="323" spans="4:5" s="77" customFormat="1" x14ac:dyDescent="0.25">
      <c r="D323" s="78"/>
      <c r="E323" s="78"/>
    </row>
    <row r="324" spans="4:5" s="77" customFormat="1" x14ac:dyDescent="0.25">
      <c r="D324" s="78"/>
      <c r="E324" s="78"/>
    </row>
    <row r="325" spans="4:5" s="77" customFormat="1" x14ac:dyDescent="0.25">
      <c r="D325" s="78"/>
      <c r="E325" s="78"/>
    </row>
    <row r="326" spans="4:5" s="77" customFormat="1" x14ac:dyDescent="0.25">
      <c r="D326" s="78"/>
      <c r="E326" s="78"/>
    </row>
    <row r="327" spans="4:5" s="77" customFormat="1" x14ac:dyDescent="0.25">
      <c r="D327" s="78"/>
      <c r="E327" s="78"/>
    </row>
    <row r="328" spans="4:5" s="77" customFormat="1" x14ac:dyDescent="0.25">
      <c r="D328" s="78"/>
      <c r="E328" s="78"/>
    </row>
    <row r="329" spans="4:5" s="77" customFormat="1" x14ac:dyDescent="0.25">
      <c r="D329" s="78"/>
      <c r="E329" s="78"/>
    </row>
    <row r="330" spans="4:5" s="77" customFormat="1" x14ac:dyDescent="0.25">
      <c r="D330" s="78"/>
      <c r="E330" s="78"/>
    </row>
    <row r="331" spans="4:5" s="77" customFormat="1" x14ac:dyDescent="0.25">
      <c r="D331" s="78"/>
      <c r="E331" s="78"/>
    </row>
    <row r="332" spans="4:5" s="77" customFormat="1" x14ac:dyDescent="0.25">
      <c r="D332" s="78"/>
      <c r="E332" s="78"/>
    </row>
    <row r="333" spans="4:5" s="77" customFormat="1" x14ac:dyDescent="0.25">
      <c r="D333" s="78"/>
      <c r="E333" s="78"/>
    </row>
    <row r="334" spans="4:5" s="77" customFormat="1" x14ac:dyDescent="0.25">
      <c r="D334" s="78"/>
      <c r="E334" s="78"/>
    </row>
    <row r="335" spans="4:5" s="77" customFormat="1" x14ac:dyDescent="0.25">
      <c r="D335" s="78"/>
      <c r="E335" s="78"/>
    </row>
    <row r="336" spans="4:5" s="77" customFormat="1" x14ac:dyDescent="0.25">
      <c r="D336" s="78"/>
      <c r="E336" s="78"/>
    </row>
    <row r="337" spans="4:5" s="77" customFormat="1" x14ac:dyDescent="0.25">
      <c r="D337" s="78"/>
      <c r="E337" s="78"/>
    </row>
    <row r="338" spans="4:5" s="77" customFormat="1" x14ac:dyDescent="0.25">
      <c r="D338" s="78"/>
      <c r="E338" s="78"/>
    </row>
    <row r="339" spans="4:5" s="77" customFormat="1" x14ac:dyDescent="0.25">
      <c r="D339" s="78"/>
      <c r="E339" s="78"/>
    </row>
    <row r="340" spans="4:5" s="77" customFormat="1" x14ac:dyDescent="0.25">
      <c r="D340" s="78"/>
      <c r="E340" s="78"/>
    </row>
    <row r="341" spans="4:5" s="77" customFormat="1" x14ac:dyDescent="0.25">
      <c r="D341" s="78"/>
      <c r="E341" s="78"/>
    </row>
    <row r="342" spans="4:5" s="77" customFormat="1" x14ac:dyDescent="0.25">
      <c r="D342" s="78"/>
      <c r="E342" s="78"/>
    </row>
    <row r="343" spans="4:5" s="77" customFormat="1" x14ac:dyDescent="0.25">
      <c r="D343" s="78"/>
      <c r="E343" s="78"/>
    </row>
    <row r="344" spans="4:5" s="77" customFormat="1" x14ac:dyDescent="0.25">
      <c r="D344" s="78"/>
      <c r="E344" s="78"/>
    </row>
    <row r="345" spans="4:5" s="77" customFormat="1" x14ac:dyDescent="0.25">
      <c r="D345" s="78"/>
      <c r="E345" s="78"/>
    </row>
    <row r="346" spans="4:5" s="77" customFormat="1" x14ac:dyDescent="0.25">
      <c r="D346" s="78"/>
      <c r="E346" s="78"/>
    </row>
    <row r="347" spans="4:5" s="77" customFormat="1" x14ac:dyDescent="0.25">
      <c r="D347" s="78"/>
      <c r="E347" s="78"/>
    </row>
    <row r="348" spans="4:5" s="77" customFormat="1" x14ac:dyDescent="0.25">
      <c r="D348" s="78"/>
      <c r="E348" s="78"/>
    </row>
    <row r="349" spans="4:5" s="77" customFormat="1" x14ac:dyDescent="0.25">
      <c r="D349" s="78"/>
      <c r="E349" s="78"/>
    </row>
    <row r="350" spans="4:5" s="77" customFormat="1" x14ac:dyDescent="0.25">
      <c r="D350" s="78"/>
      <c r="E350" s="78"/>
    </row>
    <row r="351" spans="4:5" s="77" customFormat="1" x14ac:dyDescent="0.25">
      <c r="D351" s="78"/>
      <c r="E351" s="78"/>
    </row>
    <row r="352" spans="4:5" s="77" customFormat="1" x14ac:dyDescent="0.25">
      <c r="D352" s="78"/>
      <c r="E352" s="78"/>
    </row>
    <row r="353" spans="4:5" s="77" customFormat="1" x14ac:dyDescent="0.25">
      <c r="D353" s="78"/>
      <c r="E353" s="78"/>
    </row>
    <row r="354" spans="4:5" s="77" customFormat="1" x14ac:dyDescent="0.25">
      <c r="D354" s="78"/>
      <c r="E354" s="78"/>
    </row>
    <row r="355" spans="4:5" s="77" customFormat="1" x14ac:dyDescent="0.25">
      <c r="D355" s="78"/>
      <c r="E355" s="78"/>
    </row>
    <row r="356" spans="4:5" s="77" customFormat="1" x14ac:dyDescent="0.25">
      <c r="D356" s="78"/>
      <c r="E356" s="78"/>
    </row>
    <row r="357" spans="4:5" s="77" customFormat="1" x14ac:dyDescent="0.25">
      <c r="D357" s="78"/>
      <c r="E357" s="78"/>
    </row>
    <row r="358" spans="4:5" s="77" customFormat="1" x14ac:dyDescent="0.25">
      <c r="D358" s="78"/>
      <c r="E358" s="78"/>
    </row>
    <row r="359" spans="4:5" s="77" customFormat="1" x14ac:dyDescent="0.25">
      <c r="D359" s="78"/>
      <c r="E359" s="78"/>
    </row>
    <row r="360" spans="4:5" s="77" customFormat="1" x14ac:dyDescent="0.25">
      <c r="D360" s="78"/>
      <c r="E360" s="78"/>
    </row>
    <row r="361" spans="4:5" s="77" customFormat="1" x14ac:dyDescent="0.25">
      <c r="D361" s="78"/>
      <c r="E361" s="78"/>
    </row>
    <row r="362" spans="4:5" s="77" customFormat="1" x14ac:dyDescent="0.25">
      <c r="D362" s="78"/>
      <c r="E362" s="78"/>
    </row>
    <row r="363" spans="4:5" s="77" customFormat="1" x14ac:dyDescent="0.25">
      <c r="D363" s="78"/>
      <c r="E363" s="78"/>
    </row>
    <row r="364" spans="4:5" s="77" customFormat="1" x14ac:dyDescent="0.25">
      <c r="D364" s="78"/>
      <c r="E364" s="78"/>
    </row>
    <row r="365" spans="4:5" s="77" customFormat="1" x14ac:dyDescent="0.25">
      <c r="D365" s="78"/>
      <c r="E365" s="78"/>
    </row>
    <row r="366" spans="4:5" s="77" customFormat="1" x14ac:dyDescent="0.25">
      <c r="D366" s="78"/>
      <c r="E366" s="78"/>
    </row>
    <row r="367" spans="4:5" s="77" customFormat="1" x14ac:dyDescent="0.25">
      <c r="D367" s="78"/>
      <c r="E367" s="78"/>
    </row>
    <row r="368" spans="4:5" s="77" customFormat="1" x14ac:dyDescent="0.25">
      <c r="D368" s="78"/>
      <c r="E368" s="78"/>
    </row>
    <row r="369" spans="4:5" s="77" customFormat="1" x14ac:dyDescent="0.25">
      <c r="D369" s="78"/>
      <c r="E369" s="78"/>
    </row>
    <row r="370" spans="4:5" s="77" customFormat="1" x14ac:dyDescent="0.25">
      <c r="D370" s="78"/>
      <c r="E370" s="78"/>
    </row>
    <row r="371" spans="4:5" s="77" customFormat="1" x14ac:dyDescent="0.25">
      <c r="D371" s="78"/>
      <c r="E371" s="78"/>
    </row>
    <row r="372" spans="4:5" s="77" customFormat="1" x14ac:dyDescent="0.25">
      <c r="D372" s="78"/>
      <c r="E372" s="78"/>
    </row>
    <row r="373" spans="4:5" s="77" customFormat="1" x14ac:dyDescent="0.25">
      <c r="D373" s="78"/>
      <c r="E373" s="78"/>
    </row>
    <row r="374" spans="4:5" s="77" customFormat="1" x14ac:dyDescent="0.25">
      <c r="D374" s="78"/>
      <c r="E374" s="78"/>
    </row>
    <row r="375" spans="4:5" s="77" customFormat="1" x14ac:dyDescent="0.25">
      <c r="D375" s="78"/>
      <c r="E375" s="78"/>
    </row>
    <row r="376" spans="4:5" s="77" customFormat="1" x14ac:dyDescent="0.25">
      <c r="D376" s="78"/>
      <c r="E376" s="78"/>
    </row>
    <row r="377" spans="4:5" s="77" customFormat="1" x14ac:dyDescent="0.25">
      <c r="D377" s="78"/>
      <c r="E377" s="78"/>
    </row>
    <row r="378" spans="4:5" s="77" customFormat="1" x14ac:dyDescent="0.25">
      <c r="D378" s="78"/>
      <c r="E378" s="78"/>
    </row>
    <row r="379" spans="4:5" s="77" customFormat="1" x14ac:dyDescent="0.25">
      <c r="D379" s="78"/>
      <c r="E379" s="78"/>
    </row>
    <row r="380" spans="4:5" s="77" customFormat="1" x14ac:dyDescent="0.25">
      <c r="D380" s="78"/>
      <c r="E380" s="78"/>
    </row>
    <row r="381" spans="4:5" s="77" customFormat="1" x14ac:dyDescent="0.25">
      <c r="D381" s="78"/>
      <c r="E381" s="78"/>
    </row>
    <row r="382" spans="4:5" s="77" customFormat="1" x14ac:dyDescent="0.25">
      <c r="D382" s="78"/>
      <c r="E382" s="78"/>
    </row>
    <row r="383" spans="4:5" s="77" customFormat="1" x14ac:dyDescent="0.25">
      <c r="D383" s="78"/>
      <c r="E383" s="78"/>
    </row>
    <row r="384" spans="4:5" s="77" customFormat="1" x14ac:dyDescent="0.25">
      <c r="D384" s="78"/>
      <c r="E384" s="78"/>
    </row>
    <row r="385" spans="4:5" s="77" customFormat="1" x14ac:dyDescent="0.25">
      <c r="D385" s="78"/>
      <c r="E385" s="78"/>
    </row>
    <row r="386" spans="4:5" s="77" customFormat="1" x14ac:dyDescent="0.25">
      <c r="D386" s="78"/>
      <c r="E386" s="78"/>
    </row>
    <row r="387" spans="4:5" s="77" customFormat="1" x14ac:dyDescent="0.25">
      <c r="D387" s="78"/>
      <c r="E387" s="78"/>
    </row>
    <row r="388" spans="4:5" s="77" customFormat="1" x14ac:dyDescent="0.25">
      <c r="D388" s="78"/>
      <c r="E388" s="78"/>
    </row>
    <row r="389" spans="4:5" s="77" customFormat="1" x14ac:dyDescent="0.25">
      <c r="D389" s="78"/>
      <c r="E389" s="78"/>
    </row>
    <row r="390" spans="4:5" s="77" customFormat="1" x14ac:dyDescent="0.25">
      <c r="D390" s="78"/>
      <c r="E390" s="78"/>
    </row>
    <row r="391" spans="4:5" s="77" customFormat="1" x14ac:dyDescent="0.25">
      <c r="D391" s="78"/>
      <c r="E391" s="78"/>
    </row>
    <row r="392" spans="4:5" s="77" customFormat="1" x14ac:dyDescent="0.25">
      <c r="D392" s="78"/>
      <c r="E392" s="78"/>
    </row>
    <row r="393" spans="4:5" s="77" customFormat="1" x14ac:dyDescent="0.25">
      <c r="D393" s="78"/>
      <c r="E393" s="78"/>
    </row>
    <row r="394" spans="4:5" s="77" customFormat="1" x14ac:dyDescent="0.25">
      <c r="D394" s="78"/>
      <c r="E394" s="78"/>
    </row>
    <row r="395" spans="4:5" s="77" customFormat="1" x14ac:dyDescent="0.25">
      <c r="D395" s="78"/>
      <c r="E395" s="78"/>
    </row>
    <row r="396" spans="4:5" s="77" customFormat="1" x14ac:dyDescent="0.25">
      <c r="D396" s="78"/>
      <c r="E396" s="78"/>
    </row>
    <row r="397" spans="4:5" s="77" customFormat="1" x14ac:dyDescent="0.25">
      <c r="D397" s="78"/>
      <c r="E397" s="78"/>
    </row>
    <row r="398" spans="4:5" s="77" customFormat="1" x14ac:dyDescent="0.25">
      <c r="D398" s="78"/>
      <c r="E398" s="78"/>
    </row>
    <row r="399" spans="4:5" s="77" customFormat="1" x14ac:dyDescent="0.25">
      <c r="D399" s="78"/>
      <c r="E399" s="78"/>
    </row>
    <row r="400" spans="4:5" s="77" customFormat="1" x14ac:dyDescent="0.25">
      <c r="D400" s="78"/>
      <c r="E400" s="78"/>
    </row>
    <row r="401" spans="4:5" s="77" customFormat="1" x14ac:dyDescent="0.25">
      <c r="D401" s="78"/>
      <c r="E401" s="78"/>
    </row>
    <row r="402" spans="4:5" s="77" customFormat="1" x14ac:dyDescent="0.25">
      <c r="D402" s="78"/>
      <c r="E402" s="78"/>
    </row>
    <row r="403" spans="4:5" s="77" customFormat="1" x14ac:dyDescent="0.25">
      <c r="D403" s="78"/>
      <c r="E403" s="78"/>
    </row>
    <row r="404" spans="4:5" s="77" customFormat="1" x14ac:dyDescent="0.25">
      <c r="D404" s="78"/>
      <c r="E404" s="78"/>
    </row>
    <row r="405" spans="4:5" s="77" customFormat="1" x14ac:dyDescent="0.25">
      <c r="D405" s="78"/>
      <c r="E405" s="78"/>
    </row>
    <row r="406" spans="4:5" s="77" customFormat="1" x14ac:dyDescent="0.25">
      <c r="D406" s="78"/>
      <c r="E406" s="78"/>
    </row>
    <row r="407" spans="4:5" s="77" customFormat="1" x14ac:dyDescent="0.25">
      <c r="D407" s="78"/>
      <c r="E407" s="78"/>
    </row>
    <row r="408" spans="4:5" s="77" customFormat="1" x14ac:dyDescent="0.25">
      <c r="D408" s="78"/>
      <c r="E408" s="78"/>
    </row>
    <row r="409" spans="4:5" s="77" customFormat="1" x14ac:dyDescent="0.25">
      <c r="D409" s="78"/>
      <c r="E409" s="78"/>
    </row>
    <row r="410" spans="4:5" s="77" customFormat="1" x14ac:dyDescent="0.25">
      <c r="D410" s="78"/>
      <c r="E410" s="78"/>
    </row>
    <row r="411" spans="4:5" s="77" customFormat="1" x14ac:dyDescent="0.25">
      <c r="D411" s="78"/>
      <c r="E411" s="78"/>
    </row>
    <row r="412" spans="4:5" s="77" customFormat="1" x14ac:dyDescent="0.25">
      <c r="D412" s="78"/>
      <c r="E412" s="78"/>
    </row>
    <row r="413" spans="4:5" s="77" customFormat="1" x14ac:dyDescent="0.25">
      <c r="D413" s="78"/>
      <c r="E413" s="78"/>
    </row>
    <row r="414" spans="4:5" s="77" customFormat="1" x14ac:dyDescent="0.25">
      <c r="D414" s="78"/>
      <c r="E414" s="78"/>
    </row>
    <row r="415" spans="4:5" s="77" customFormat="1" x14ac:dyDescent="0.25">
      <c r="D415" s="78"/>
      <c r="E415" s="78"/>
    </row>
    <row r="416" spans="4:5" s="77" customFormat="1" x14ac:dyDescent="0.25">
      <c r="D416" s="78"/>
      <c r="E416" s="78"/>
    </row>
    <row r="417" spans="4:5" s="77" customFormat="1" x14ac:dyDescent="0.25">
      <c r="D417" s="78"/>
      <c r="E417" s="78"/>
    </row>
    <row r="418" spans="4:5" s="77" customFormat="1" x14ac:dyDescent="0.25">
      <c r="D418" s="78"/>
      <c r="E418" s="78"/>
    </row>
    <row r="419" spans="4:5" s="77" customFormat="1" x14ac:dyDescent="0.25">
      <c r="D419" s="78"/>
      <c r="E419" s="78"/>
    </row>
    <row r="420" spans="4:5" s="77" customFormat="1" x14ac:dyDescent="0.25">
      <c r="D420" s="78"/>
      <c r="E420" s="78"/>
    </row>
    <row r="421" spans="4:5" s="77" customFormat="1" x14ac:dyDescent="0.25">
      <c r="D421" s="78"/>
      <c r="E421" s="78"/>
    </row>
    <row r="422" spans="4:5" s="77" customFormat="1" x14ac:dyDescent="0.25">
      <c r="D422" s="78"/>
      <c r="E422" s="78"/>
    </row>
    <row r="423" spans="4:5" s="77" customFormat="1" x14ac:dyDescent="0.25">
      <c r="D423" s="78"/>
      <c r="E423" s="78"/>
    </row>
    <row r="424" spans="4:5" s="77" customFormat="1" x14ac:dyDescent="0.25">
      <c r="D424" s="78"/>
      <c r="E424" s="78"/>
    </row>
    <row r="425" spans="4:5" s="77" customFormat="1" x14ac:dyDescent="0.25">
      <c r="D425" s="78"/>
      <c r="E425" s="78"/>
    </row>
    <row r="426" spans="4:5" s="77" customFormat="1" x14ac:dyDescent="0.25">
      <c r="D426" s="78"/>
      <c r="E426" s="78"/>
    </row>
    <row r="427" spans="4:5" s="77" customFormat="1" x14ac:dyDescent="0.25">
      <c r="D427" s="78"/>
      <c r="E427" s="78"/>
    </row>
    <row r="428" spans="4:5" s="77" customFormat="1" x14ac:dyDescent="0.25">
      <c r="D428" s="78"/>
      <c r="E428" s="78"/>
    </row>
    <row r="429" spans="4:5" s="77" customFormat="1" x14ac:dyDescent="0.25">
      <c r="D429" s="78"/>
      <c r="E429" s="78"/>
    </row>
    <row r="430" spans="4:5" s="77" customFormat="1" x14ac:dyDescent="0.25">
      <c r="D430" s="78"/>
      <c r="E430" s="78"/>
    </row>
    <row r="431" spans="4:5" s="77" customFormat="1" x14ac:dyDescent="0.25">
      <c r="D431" s="78"/>
      <c r="E431" s="78"/>
    </row>
    <row r="432" spans="4:5" s="77" customFormat="1" x14ac:dyDescent="0.25">
      <c r="D432" s="78"/>
      <c r="E432" s="78"/>
    </row>
    <row r="433" spans="4:5" s="77" customFormat="1" x14ac:dyDescent="0.25">
      <c r="D433" s="78"/>
      <c r="E433" s="78"/>
    </row>
    <row r="434" spans="4:5" s="77" customFormat="1" x14ac:dyDescent="0.25">
      <c r="D434" s="78"/>
      <c r="E434" s="78"/>
    </row>
    <row r="435" spans="4:5" s="77" customFormat="1" x14ac:dyDescent="0.25">
      <c r="D435" s="78"/>
      <c r="E435" s="78"/>
    </row>
    <row r="436" spans="4:5" s="77" customFormat="1" x14ac:dyDescent="0.25">
      <c r="D436" s="78"/>
      <c r="E436" s="78"/>
    </row>
    <row r="437" spans="4:5" s="77" customFormat="1" x14ac:dyDescent="0.25">
      <c r="D437" s="78"/>
      <c r="E437" s="78"/>
    </row>
    <row r="438" spans="4:5" s="77" customFormat="1" x14ac:dyDescent="0.25">
      <c r="D438" s="78"/>
      <c r="E438" s="78"/>
    </row>
    <row r="439" spans="4:5" s="77" customFormat="1" x14ac:dyDescent="0.25">
      <c r="D439" s="78"/>
      <c r="E439" s="78"/>
    </row>
    <row r="440" spans="4:5" s="77" customFormat="1" x14ac:dyDescent="0.25">
      <c r="D440" s="78"/>
      <c r="E440" s="78"/>
    </row>
    <row r="441" spans="4:5" s="77" customFormat="1" x14ac:dyDescent="0.25">
      <c r="D441" s="78"/>
      <c r="E441" s="78"/>
    </row>
    <row r="442" spans="4:5" s="77" customFormat="1" x14ac:dyDescent="0.25">
      <c r="D442" s="78"/>
      <c r="E442" s="78"/>
    </row>
    <row r="443" spans="4:5" s="77" customFormat="1" x14ac:dyDescent="0.25">
      <c r="D443" s="78"/>
      <c r="E443" s="78"/>
    </row>
    <row r="444" spans="4:5" s="77" customFormat="1" x14ac:dyDescent="0.25">
      <c r="D444" s="78"/>
      <c r="E444" s="78"/>
    </row>
    <row r="445" spans="4:5" s="77" customFormat="1" x14ac:dyDescent="0.25">
      <c r="D445" s="78"/>
      <c r="E445" s="78"/>
    </row>
    <row r="446" spans="4:5" s="77" customFormat="1" x14ac:dyDescent="0.25">
      <c r="D446" s="78"/>
      <c r="E446" s="78"/>
    </row>
    <row r="447" spans="4:5" s="77" customFormat="1" x14ac:dyDescent="0.25">
      <c r="D447" s="78"/>
      <c r="E447" s="78"/>
    </row>
    <row r="448" spans="4:5" s="77" customFormat="1" x14ac:dyDescent="0.25">
      <c r="D448" s="78"/>
      <c r="E448" s="78"/>
    </row>
    <row r="449" spans="4:5" s="77" customFormat="1" x14ac:dyDescent="0.25">
      <c r="D449" s="78"/>
      <c r="E449" s="78"/>
    </row>
    <row r="450" spans="4:5" s="77" customFormat="1" x14ac:dyDescent="0.25">
      <c r="D450" s="78"/>
      <c r="E450" s="78"/>
    </row>
    <row r="451" spans="4:5" s="77" customFormat="1" x14ac:dyDescent="0.25">
      <c r="D451" s="78"/>
      <c r="E451" s="78"/>
    </row>
    <row r="452" spans="4:5" s="77" customFormat="1" x14ac:dyDescent="0.25">
      <c r="D452" s="78"/>
      <c r="E452" s="78"/>
    </row>
    <row r="453" spans="4:5" s="77" customFormat="1" x14ac:dyDescent="0.25">
      <c r="D453" s="78"/>
      <c r="E453" s="78"/>
    </row>
    <row r="454" spans="4:5" s="77" customFormat="1" x14ac:dyDescent="0.25">
      <c r="D454" s="78"/>
      <c r="E454" s="78"/>
    </row>
    <row r="455" spans="4:5" s="77" customFormat="1" x14ac:dyDescent="0.25">
      <c r="D455" s="78"/>
      <c r="E455" s="78"/>
    </row>
    <row r="456" spans="4:5" s="77" customFormat="1" x14ac:dyDescent="0.25">
      <c r="D456" s="78"/>
      <c r="E456" s="78"/>
    </row>
    <row r="457" spans="4:5" s="77" customFormat="1" x14ac:dyDescent="0.25">
      <c r="D457" s="78"/>
      <c r="E457" s="78"/>
    </row>
    <row r="458" spans="4:5" s="77" customFormat="1" x14ac:dyDescent="0.25">
      <c r="D458" s="78"/>
      <c r="E458" s="78"/>
    </row>
    <row r="459" spans="4:5" s="77" customFormat="1" x14ac:dyDescent="0.25">
      <c r="D459" s="78"/>
      <c r="E459" s="78"/>
    </row>
    <row r="460" spans="4:5" s="77" customFormat="1" x14ac:dyDescent="0.25">
      <c r="D460" s="78"/>
      <c r="E460" s="78"/>
    </row>
    <row r="461" spans="4:5" s="77" customFormat="1" x14ac:dyDescent="0.25">
      <c r="D461" s="78"/>
      <c r="E461" s="78"/>
    </row>
    <row r="462" spans="4:5" s="77" customFormat="1" x14ac:dyDescent="0.25">
      <c r="D462" s="78"/>
      <c r="E462" s="78"/>
    </row>
    <row r="463" spans="4:5" s="77" customFormat="1" x14ac:dyDescent="0.25">
      <c r="D463" s="78"/>
      <c r="E463" s="78"/>
    </row>
    <row r="464" spans="4:5" s="77" customFormat="1" x14ac:dyDescent="0.25">
      <c r="D464" s="78"/>
      <c r="E464" s="78"/>
    </row>
    <row r="465" spans="4:5" s="77" customFormat="1" x14ac:dyDescent="0.25">
      <c r="D465" s="78"/>
      <c r="E465" s="78"/>
    </row>
    <row r="466" spans="4:5" s="77" customFormat="1" x14ac:dyDescent="0.25">
      <c r="D466" s="78"/>
      <c r="E466" s="78"/>
    </row>
    <row r="467" spans="4:5" s="77" customFormat="1" x14ac:dyDescent="0.25">
      <c r="D467" s="78"/>
      <c r="E467" s="78"/>
    </row>
    <row r="468" spans="4:5" s="77" customFormat="1" x14ac:dyDescent="0.25">
      <c r="D468" s="78"/>
      <c r="E468" s="78"/>
    </row>
    <row r="469" spans="4:5" s="77" customFormat="1" x14ac:dyDescent="0.25">
      <c r="D469" s="78"/>
      <c r="E469" s="78"/>
    </row>
    <row r="470" spans="4:5" s="77" customFormat="1" x14ac:dyDescent="0.25">
      <c r="D470" s="78"/>
      <c r="E470" s="78"/>
    </row>
    <row r="471" spans="4:5" s="77" customFormat="1" x14ac:dyDescent="0.25">
      <c r="D471" s="78"/>
      <c r="E471" s="78"/>
    </row>
    <row r="472" spans="4:5" s="77" customFormat="1" x14ac:dyDescent="0.25">
      <c r="D472" s="78"/>
      <c r="E472" s="78"/>
    </row>
    <row r="473" spans="4:5" s="77" customFormat="1" x14ac:dyDescent="0.25">
      <c r="D473" s="78"/>
      <c r="E473" s="78"/>
    </row>
    <row r="474" spans="4:5" s="77" customFormat="1" x14ac:dyDescent="0.25">
      <c r="D474" s="78"/>
      <c r="E474" s="78"/>
    </row>
    <row r="475" spans="4:5" s="77" customFormat="1" x14ac:dyDescent="0.25">
      <c r="D475" s="78"/>
      <c r="E475" s="78"/>
    </row>
    <row r="476" spans="4:5" s="77" customFormat="1" x14ac:dyDescent="0.25">
      <c r="D476" s="78"/>
      <c r="E476" s="78"/>
    </row>
    <row r="477" spans="4:5" s="77" customFormat="1" x14ac:dyDescent="0.25">
      <c r="D477" s="78"/>
      <c r="E477" s="78"/>
    </row>
    <row r="478" spans="4:5" s="77" customFormat="1" x14ac:dyDescent="0.25">
      <c r="D478" s="78"/>
      <c r="E478" s="78"/>
    </row>
    <row r="479" spans="4:5" s="77" customFormat="1" x14ac:dyDescent="0.25">
      <c r="D479" s="78"/>
      <c r="E479" s="78"/>
    </row>
    <row r="480" spans="4:5" s="77" customFormat="1" x14ac:dyDescent="0.25">
      <c r="D480" s="78"/>
      <c r="E480" s="78"/>
    </row>
    <row r="481" spans="4:5" s="77" customFormat="1" x14ac:dyDescent="0.25">
      <c r="D481" s="78"/>
      <c r="E481" s="78"/>
    </row>
    <row r="482" spans="4:5" s="77" customFormat="1" x14ac:dyDescent="0.25">
      <c r="D482" s="78"/>
      <c r="E482" s="78"/>
    </row>
    <row r="483" spans="4:5" s="77" customFormat="1" x14ac:dyDescent="0.25">
      <c r="D483" s="78"/>
      <c r="E483" s="78"/>
    </row>
    <row r="484" spans="4:5" s="77" customFormat="1" x14ac:dyDescent="0.25">
      <c r="D484" s="78"/>
      <c r="E484" s="78"/>
    </row>
    <row r="485" spans="4:5" s="77" customFormat="1" x14ac:dyDescent="0.25">
      <c r="D485" s="78"/>
      <c r="E485" s="78"/>
    </row>
    <row r="486" spans="4:5" s="77" customFormat="1" x14ac:dyDescent="0.25">
      <c r="D486" s="78"/>
      <c r="E486" s="78"/>
    </row>
    <row r="487" spans="4:5" s="77" customFormat="1" x14ac:dyDescent="0.25">
      <c r="D487" s="78"/>
      <c r="E487" s="78"/>
    </row>
    <row r="488" spans="4:5" s="77" customFormat="1" x14ac:dyDescent="0.25">
      <c r="D488" s="78"/>
      <c r="E488" s="78"/>
    </row>
    <row r="489" spans="4:5" s="77" customFormat="1" x14ac:dyDescent="0.25">
      <c r="D489" s="78"/>
      <c r="E489" s="78"/>
    </row>
    <row r="490" spans="4:5" s="77" customFormat="1" x14ac:dyDescent="0.25">
      <c r="D490" s="78"/>
      <c r="E490" s="78"/>
    </row>
    <row r="491" spans="4:5" s="77" customFormat="1" x14ac:dyDescent="0.25">
      <c r="D491" s="78"/>
      <c r="E491" s="78"/>
    </row>
    <row r="492" spans="4:5" s="77" customFormat="1" x14ac:dyDescent="0.25">
      <c r="D492" s="78"/>
      <c r="E492" s="78"/>
    </row>
    <row r="493" spans="4:5" s="77" customFormat="1" x14ac:dyDescent="0.25">
      <c r="D493" s="78"/>
      <c r="E493" s="78"/>
    </row>
    <row r="494" spans="4:5" s="77" customFormat="1" x14ac:dyDescent="0.25">
      <c r="D494" s="78"/>
      <c r="E494" s="78"/>
    </row>
    <row r="495" spans="4:5" s="77" customFormat="1" x14ac:dyDescent="0.25">
      <c r="D495" s="78"/>
      <c r="E495" s="78"/>
    </row>
    <row r="496" spans="4:5" s="77" customFormat="1" x14ac:dyDescent="0.25">
      <c r="D496" s="78"/>
      <c r="E496" s="78"/>
    </row>
    <row r="497" spans="4:5" s="77" customFormat="1" x14ac:dyDescent="0.25">
      <c r="D497" s="78"/>
      <c r="E497" s="78"/>
    </row>
    <row r="498" spans="4:5" s="77" customFormat="1" x14ac:dyDescent="0.25">
      <c r="D498" s="78"/>
      <c r="E498" s="78"/>
    </row>
    <row r="499" spans="4:5" s="77" customFormat="1" x14ac:dyDescent="0.25">
      <c r="D499" s="78"/>
      <c r="E499" s="78"/>
    </row>
    <row r="500" spans="4:5" s="77" customFormat="1" x14ac:dyDescent="0.25">
      <c r="D500" s="78"/>
      <c r="E500" s="78"/>
    </row>
    <row r="501" spans="4:5" s="77" customFormat="1" x14ac:dyDescent="0.25">
      <c r="D501" s="78"/>
      <c r="E501" s="78"/>
    </row>
    <row r="502" spans="4:5" s="77" customFormat="1" x14ac:dyDescent="0.25">
      <c r="D502" s="78"/>
      <c r="E502" s="78"/>
    </row>
    <row r="503" spans="4:5" s="77" customFormat="1" x14ac:dyDescent="0.25">
      <c r="D503" s="78"/>
      <c r="E503" s="78"/>
    </row>
    <row r="504" spans="4:5" s="77" customFormat="1" x14ac:dyDescent="0.25">
      <c r="D504" s="78"/>
      <c r="E504" s="78"/>
    </row>
    <row r="505" spans="4:5" s="77" customFormat="1" x14ac:dyDescent="0.25">
      <c r="D505" s="78"/>
      <c r="E505" s="78"/>
    </row>
    <row r="506" spans="4:5" s="77" customFormat="1" x14ac:dyDescent="0.25">
      <c r="D506" s="78"/>
      <c r="E506" s="78"/>
    </row>
    <row r="507" spans="4:5" s="77" customFormat="1" x14ac:dyDescent="0.25">
      <c r="D507" s="78"/>
      <c r="E507" s="78"/>
    </row>
    <row r="508" spans="4:5" s="77" customFormat="1" x14ac:dyDescent="0.25">
      <c r="D508" s="78"/>
      <c r="E508" s="78"/>
    </row>
    <row r="509" spans="4:5" s="77" customFormat="1" x14ac:dyDescent="0.25">
      <c r="D509" s="78"/>
      <c r="E509" s="78"/>
    </row>
    <row r="510" spans="4:5" s="77" customFormat="1" x14ac:dyDescent="0.25">
      <c r="D510" s="78"/>
      <c r="E510" s="78"/>
    </row>
    <row r="511" spans="4:5" s="77" customFormat="1" x14ac:dyDescent="0.25">
      <c r="D511" s="78"/>
      <c r="E511" s="78"/>
    </row>
    <row r="512" spans="4:5" s="77" customFormat="1" x14ac:dyDescent="0.25">
      <c r="D512" s="78"/>
      <c r="E512" s="78"/>
    </row>
    <row r="513" spans="4:5" s="77" customFormat="1" x14ac:dyDescent="0.25">
      <c r="D513" s="78"/>
      <c r="E513" s="78"/>
    </row>
    <row r="514" spans="4:5" s="77" customFormat="1" x14ac:dyDescent="0.25">
      <c r="D514" s="78"/>
      <c r="E514" s="78"/>
    </row>
    <row r="515" spans="4:5" s="77" customFormat="1" x14ac:dyDescent="0.25">
      <c r="D515" s="78"/>
      <c r="E515" s="78"/>
    </row>
    <row r="516" spans="4:5" s="77" customFormat="1" x14ac:dyDescent="0.25">
      <c r="D516" s="78"/>
      <c r="E516" s="78"/>
    </row>
    <row r="517" spans="4:5" s="77" customFormat="1" x14ac:dyDescent="0.25">
      <c r="D517" s="78"/>
      <c r="E517" s="78"/>
    </row>
    <row r="518" spans="4:5" s="77" customFormat="1" x14ac:dyDescent="0.25">
      <c r="D518" s="78"/>
      <c r="E518" s="78"/>
    </row>
    <row r="519" spans="4:5" s="77" customFormat="1" x14ac:dyDescent="0.25">
      <c r="D519" s="78"/>
      <c r="E519" s="78"/>
    </row>
    <row r="520" spans="4:5" s="77" customFormat="1" x14ac:dyDescent="0.25">
      <c r="D520" s="78"/>
      <c r="E520" s="78"/>
    </row>
    <row r="521" spans="4:5" s="77" customFormat="1" x14ac:dyDescent="0.25">
      <c r="D521" s="78"/>
      <c r="E521" s="78"/>
    </row>
    <row r="522" spans="4:5" s="77" customFormat="1" x14ac:dyDescent="0.25">
      <c r="D522" s="78"/>
      <c r="E522" s="78"/>
    </row>
    <row r="523" spans="4:5" s="77" customFormat="1" x14ac:dyDescent="0.25">
      <c r="D523" s="78"/>
      <c r="E523" s="78"/>
    </row>
    <row r="524" spans="4:5" s="77" customFormat="1" x14ac:dyDescent="0.25">
      <c r="D524" s="78"/>
      <c r="E524" s="78"/>
    </row>
    <row r="525" spans="4:5" s="77" customFormat="1" x14ac:dyDescent="0.25">
      <c r="D525" s="78"/>
      <c r="E525" s="78"/>
    </row>
    <row r="526" spans="4:5" s="77" customFormat="1" x14ac:dyDescent="0.25">
      <c r="D526" s="78"/>
      <c r="E526" s="78"/>
    </row>
    <row r="527" spans="4:5" s="77" customFormat="1" x14ac:dyDescent="0.25">
      <c r="D527" s="78"/>
      <c r="E527" s="78"/>
    </row>
    <row r="528" spans="4:5" s="77" customFormat="1" x14ac:dyDescent="0.25">
      <c r="D528" s="78"/>
      <c r="E528" s="78"/>
    </row>
    <row r="529" spans="4:5" s="77" customFormat="1" x14ac:dyDescent="0.25">
      <c r="D529" s="78"/>
      <c r="E529" s="78"/>
    </row>
    <row r="530" spans="4:5" s="77" customFormat="1" x14ac:dyDescent="0.25">
      <c r="D530" s="78"/>
      <c r="E530" s="78"/>
    </row>
    <row r="531" spans="4:5" s="77" customFormat="1" x14ac:dyDescent="0.25">
      <c r="D531" s="78"/>
      <c r="E531" s="78"/>
    </row>
    <row r="532" spans="4:5" s="77" customFormat="1" x14ac:dyDescent="0.25">
      <c r="D532" s="78"/>
      <c r="E532" s="78"/>
    </row>
    <row r="533" spans="4:5" s="77" customFormat="1" x14ac:dyDescent="0.25">
      <c r="D533" s="78"/>
      <c r="E533" s="78"/>
    </row>
    <row r="534" spans="4:5" s="77" customFormat="1" x14ac:dyDescent="0.25">
      <c r="D534" s="78"/>
      <c r="E534" s="78"/>
    </row>
    <row r="535" spans="4:5" s="77" customFormat="1" x14ac:dyDescent="0.25">
      <c r="D535" s="78"/>
      <c r="E535" s="78"/>
    </row>
    <row r="536" spans="4:5" s="77" customFormat="1" x14ac:dyDescent="0.25">
      <c r="D536" s="78"/>
      <c r="E536" s="78"/>
    </row>
    <row r="537" spans="4:5" s="77" customFormat="1" x14ac:dyDescent="0.25">
      <c r="D537" s="78"/>
      <c r="E537" s="78"/>
    </row>
    <row r="538" spans="4:5" s="77" customFormat="1" x14ac:dyDescent="0.25">
      <c r="D538" s="78"/>
      <c r="E538" s="78"/>
    </row>
    <row r="539" spans="4:5" s="77" customFormat="1" x14ac:dyDescent="0.25">
      <c r="D539" s="78"/>
      <c r="E539" s="78"/>
    </row>
    <row r="540" spans="4:5" s="77" customFormat="1" x14ac:dyDescent="0.25">
      <c r="D540" s="78"/>
      <c r="E540" s="78"/>
    </row>
    <row r="541" spans="4:5" s="77" customFormat="1" x14ac:dyDescent="0.25">
      <c r="D541" s="78"/>
      <c r="E541" s="78"/>
    </row>
    <row r="542" spans="4:5" s="77" customFormat="1" x14ac:dyDescent="0.25">
      <c r="D542" s="78"/>
      <c r="E542" s="78"/>
    </row>
    <row r="543" spans="4:5" s="77" customFormat="1" x14ac:dyDescent="0.25">
      <c r="D543" s="78"/>
      <c r="E543" s="78"/>
    </row>
    <row r="544" spans="4:5" s="77" customFormat="1" x14ac:dyDescent="0.25">
      <c r="D544" s="78"/>
      <c r="E544" s="78"/>
    </row>
    <row r="545" spans="4:5" s="77" customFormat="1" x14ac:dyDescent="0.25">
      <c r="D545" s="78"/>
      <c r="E545" s="78"/>
    </row>
    <row r="546" spans="4:5" s="77" customFormat="1" x14ac:dyDescent="0.25">
      <c r="D546" s="78"/>
      <c r="E546" s="78"/>
    </row>
    <row r="547" spans="4:5" s="77" customFormat="1" x14ac:dyDescent="0.25">
      <c r="D547" s="78"/>
      <c r="E547" s="78"/>
    </row>
    <row r="548" spans="4:5" s="77" customFormat="1" x14ac:dyDescent="0.25">
      <c r="D548" s="78"/>
      <c r="E548" s="78"/>
    </row>
    <row r="549" spans="4:5" s="77" customFormat="1" x14ac:dyDescent="0.25">
      <c r="D549" s="78"/>
      <c r="E549" s="78"/>
    </row>
    <row r="550" spans="4:5" s="77" customFormat="1" x14ac:dyDescent="0.25">
      <c r="D550" s="78"/>
      <c r="E550" s="78"/>
    </row>
    <row r="551" spans="4:5" s="77" customFormat="1" x14ac:dyDescent="0.25">
      <c r="D551" s="78"/>
      <c r="E551" s="78"/>
    </row>
    <row r="552" spans="4:5" s="77" customFormat="1" x14ac:dyDescent="0.25">
      <c r="D552" s="78"/>
      <c r="E552" s="78"/>
    </row>
    <row r="553" spans="4:5" s="77" customFormat="1" x14ac:dyDescent="0.25">
      <c r="D553" s="78"/>
      <c r="E553" s="78"/>
    </row>
    <row r="554" spans="4:5" s="77" customFormat="1" x14ac:dyDescent="0.25">
      <c r="D554" s="78"/>
      <c r="E554" s="78"/>
    </row>
    <row r="555" spans="4:5" s="77" customFormat="1" x14ac:dyDescent="0.25">
      <c r="D555" s="78"/>
      <c r="E555" s="78"/>
    </row>
    <row r="556" spans="4:5" s="77" customFormat="1" x14ac:dyDescent="0.25">
      <c r="D556" s="78"/>
      <c r="E556" s="78"/>
    </row>
    <row r="557" spans="4:5" s="77" customFormat="1" x14ac:dyDescent="0.25">
      <c r="D557" s="78"/>
      <c r="E557" s="78"/>
    </row>
    <row r="558" spans="4:5" s="77" customFormat="1" x14ac:dyDescent="0.25">
      <c r="D558" s="78"/>
      <c r="E558" s="78"/>
    </row>
    <row r="559" spans="4:5" s="77" customFormat="1" x14ac:dyDescent="0.25">
      <c r="D559" s="78"/>
      <c r="E559" s="78"/>
    </row>
    <row r="560" spans="4:5" s="77" customFormat="1" x14ac:dyDescent="0.25">
      <c r="D560" s="78"/>
      <c r="E560" s="78"/>
    </row>
    <row r="561" spans="4:5" s="77" customFormat="1" x14ac:dyDescent="0.25">
      <c r="D561" s="78"/>
      <c r="E561" s="78"/>
    </row>
    <row r="562" spans="4:5" s="77" customFormat="1" x14ac:dyDescent="0.25">
      <c r="D562" s="78"/>
      <c r="E562" s="78"/>
    </row>
    <row r="563" spans="4:5" s="77" customFormat="1" x14ac:dyDescent="0.25">
      <c r="D563" s="78"/>
      <c r="E563" s="78"/>
    </row>
    <row r="564" spans="4:5" s="77" customFormat="1" x14ac:dyDescent="0.25">
      <c r="D564" s="78"/>
      <c r="E564" s="78"/>
    </row>
    <row r="565" spans="4:5" s="77" customFormat="1" x14ac:dyDescent="0.25">
      <c r="D565" s="78"/>
      <c r="E565" s="78"/>
    </row>
    <row r="566" spans="4:5" s="77" customFormat="1" x14ac:dyDescent="0.25">
      <c r="D566" s="78"/>
      <c r="E566" s="78"/>
    </row>
    <row r="567" spans="4:5" s="77" customFormat="1" x14ac:dyDescent="0.25">
      <c r="D567" s="78"/>
      <c r="E567" s="78"/>
    </row>
    <row r="568" spans="4:5" s="77" customFormat="1" x14ac:dyDescent="0.25">
      <c r="D568" s="78"/>
      <c r="E568" s="78"/>
    </row>
    <row r="569" spans="4:5" s="77" customFormat="1" x14ac:dyDescent="0.25">
      <c r="D569" s="78"/>
      <c r="E569" s="78"/>
    </row>
    <row r="570" spans="4:5" s="77" customFormat="1" x14ac:dyDescent="0.25">
      <c r="D570" s="78"/>
      <c r="E570" s="78"/>
    </row>
    <row r="571" spans="4:5" s="77" customFormat="1" x14ac:dyDescent="0.25">
      <c r="D571" s="78"/>
      <c r="E571" s="78"/>
    </row>
    <row r="572" spans="4:5" s="77" customFormat="1" x14ac:dyDescent="0.25">
      <c r="D572" s="78"/>
      <c r="E572" s="78"/>
    </row>
    <row r="573" spans="4:5" s="77" customFormat="1" x14ac:dyDescent="0.25">
      <c r="D573" s="78"/>
      <c r="E573" s="78"/>
    </row>
    <row r="574" spans="4:5" s="77" customFormat="1" x14ac:dyDescent="0.25">
      <c r="D574" s="78"/>
      <c r="E574" s="78"/>
    </row>
    <row r="575" spans="4:5" s="77" customFormat="1" x14ac:dyDescent="0.25">
      <c r="D575" s="78"/>
      <c r="E575" s="78"/>
    </row>
    <row r="576" spans="4:5" s="77" customFormat="1" x14ac:dyDescent="0.25">
      <c r="D576" s="78"/>
      <c r="E576" s="78"/>
    </row>
    <row r="577" spans="4:5" s="77" customFormat="1" x14ac:dyDescent="0.25">
      <c r="D577" s="78"/>
      <c r="E577" s="78"/>
    </row>
    <row r="578" spans="4:5" s="77" customFormat="1" x14ac:dyDescent="0.25">
      <c r="D578" s="78"/>
      <c r="E578" s="78"/>
    </row>
    <row r="579" spans="4:5" s="77" customFormat="1" x14ac:dyDescent="0.25">
      <c r="D579" s="78"/>
      <c r="E579" s="78"/>
    </row>
    <row r="580" spans="4:5" s="77" customFormat="1" x14ac:dyDescent="0.25">
      <c r="D580" s="78"/>
      <c r="E580" s="78"/>
    </row>
    <row r="581" spans="4:5" s="77" customFormat="1" x14ac:dyDescent="0.25">
      <c r="D581" s="78"/>
      <c r="E581" s="78"/>
    </row>
    <row r="582" spans="4:5" s="77" customFormat="1" x14ac:dyDescent="0.25">
      <c r="D582" s="78"/>
      <c r="E582" s="78"/>
    </row>
    <row r="583" spans="4:5" s="77" customFormat="1" x14ac:dyDescent="0.25">
      <c r="D583" s="78"/>
      <c r="E583" s="78"/>
    </row>
    <row r="584" spans="4:5" s="77" customFormat="1" x14ac:dyDescent="0.25">
      <c r="D584" s="78"/>
      <c r="E584" s="78"/>
    </row>
    <row r="585" spans="4:5" s="77" customFormat="1" x14ac:dyDescent="0.25">
      <c r="D585" s="78"/>
      <c r="E585" s="78"/>
    </row>
    <row r="586" spans="4:5" s="77" customFormat="1" x14ac:dyDescent="0.25">
      <c r="D586" s="78"/>
      <c r="E586" s="78"/>
    </row>
    <row r="587" spans="4:5" s="77" customFormat="1" x14ac:dyDescent="0.25">
      <c r="D587" s="78"/>
      <c r="E587" s="78"/>
    </row>
    <row r="588" spans="4:5" s="77" customFormat="1" x14ac:dyDescent="0.25">
      <c r="D588" s="78"/>
      <c r="E588" s="78"/>
    </row>
    <row r="589" spans="4:5" s="77" customFormat="1" x14ac:dyDescent="0.25">
      <c r="D589" s="78"/>
      <c r="E589" s="78"/>
    </row>
    <row r="590" spans="4:5" s="77" customFormat="1" x14ac:dyDescent="0.25">
      <c r="D590" s="78"/>
      <c r="E590" s="78"/>
    </row>
    <row r="591" spans="4:5" s="77" customFormat="1" x14ac:dyDescent="0.25">
      <c r="D591" s="78"/>
      <c r="E591" s="78"/>
    </row>
    <row r="592" spans="4:5" s="77" customFormat="1" x14ac:dyDescent="0.25">
      <c r="D592" s="78"/>
      <c r="E592" s="78"/>
    </row>
    <row r="593" spans="4:5" s="77" customFormat="1" x14ac:dyDescent="0.25">
      <c r="D593" s="78"/>
      <c r="E593" s="78"/>
    </row>
    <row r="594" spans="4:5" s="77" customFormat="1" x14ac:dyDescent="0.25">
      <c r="D594" s="78"/>
      <c r="E594" s="78"/>
    </row>
    <row r="595" spans="4:5" s="77" customFormat="1" x14ac:dyDescent="0.25">
      <c r="D595" s="78"/>
      <c r="E595" s="78"/>
    </row>
    <row r="596" spans="4:5" s="77" customFormat="1" x14ac:dyDescent="0.25">
      <c r="D596" s="78"/>
      <c r="E596" s="78"/>
    </row>
    <row r="597" spans="4:5" s="77" customFormat="1" x14ac:dyDescent="0.25">
      <c r="D597" s="78"/>
      <c r="E597" s="78"/>
    </row>
    <row r="598" spans="4:5" s="77" customFormat="1" x14ac:dyDescent="0.25">
      <c r="D598" s="78"/>
      <c r="E598" s="78"/>
    </row>
    <row r="599" spans="4:5" s="77" customFormat="1" x14ac:dyDescent="0.25">
      <c r="D599" s="78"/>
      <c r="E599" s="78"/>
    </row>
    <row r="600" spans="4:5" s="77" customFormat="1" x14ac:dyDescent="0.25">
      <c r="D600" s="78"/>
      <c r="E600" s="78"/>
    </row>
    <row r="601" spans="4:5" s="77" customFormat="1" x14ac:dyDescent="0.25">
      <c r="D601" s="78"/>
      <c r="E601" s="78"/>
    </row>
    <row r="602" spans="4:5" s="77" customFormat="1" x14ac:dyDescent="0.25">
      <c r="D602" s="78"/>
      <c r="E602" s="78"/>
    </row>
    <row r="603" spans="4:5" s="77" customFormat="1" x14ac:dyDescent="0.25">
      <c r="D603" s="78"/>
      <c r="E603" s="78"/>
    </row>
    <row r="604" spans="4:5" s="77" customFormat="1" x14ac:dyDescent="0.25">
      <c r="D604" s="78"/>
      <c r="E604" s="78"/>
    </row>
    <row r="605" spans="4:5" s="77" customFormat="1" x14ac:dyDescent="0.25">
      <c r="D605" s="78"/>
      <c r="E605" s="78"/>
    </row>
    <row r="606" spans="4:5" s="77" customFormat="1" x14ac:dyDescent="0.25">
      <c r="D606" s="78"/>
      <c r="E606" s="78"/>
    </row>
    <row r="607" spans="4:5" s="77" customFormat="1" x14ac:dyDescent="0.25">
      <c r="D607" s="78"/>
      <c r="E607" s="78"/>
    </row>
    <row r="608" spans="4:5" s="77" customFormat="1" x14ac:dyDescent="0.25">
      <c r="D608" s="78"/>
      <c r="E608" s="78"/>
    </row>
    <row r="609" spans="4:5" s="77" customFormat="1" x14ac:dyDescent="0.25">
      <c r="D609" s="78"/>
      <c r="E609" s="78"/>
    </row>
    <row r="610" spans="4:5" s="77" customFormat="1" x14ac:dyDescent="0.25">
      <c r="D610" s="78"/>
      <c r="E610" s="78"/>
    </row>
    <row r="611" spans="4:5" s="77" customFormat="1" x14ac:dyDescent="0.25">
      <c r="D611" s="78"/>
      <c r="E611" s="78"/>
    </row>
    <row r="612" spans="4:5" s="77" customFormat="1" x14ac:dyDescent="0.25">
      <c r="D612" s="78"/>
      <c r="E612" s="78"/>
    </row>
    <row r="613" spans="4:5" s="77" customFormat="1" x14ac:dyDescent="0.25">
      <c r="D613" s="78"/>
      <c r="E613" s="78"/>
    </row>
    <row r="614" spans="4:5" s="77" customFormat="1" x14ac:dyDescent="0.25">
      <c r="D614" s="78"/>
      <c r="E614" s="78"/>
    </row>
    <row r="615" spans="4:5" s="77" customFormat="1" x14ac:dyDescent="0.25">
      <c r="D615" s="78"/>
      <c r="E615" s="78"/>
    </row>
    <row r="616" spans="4:5" s="77" customFormat="1" x14ac:dyDescent="0.25">
      <c r="D616" s="78"/>
      <c r="E616" s="78"/>
    </row>
    <row r="617" spans="4:5" s="77" customFormat="1" x14ac:dyDescent="0.25">
      <c r="D617" s="78"/>
      <c r="E617" s="78"/>
    </row>
    <row r="618" spans="4:5" s="77" customFormat="1" x14ac:dyDescent="0.25">
      <c r="D618" s="78"/>
      <c r="E618" s="78"/>
    </row>
    <row r="619" spans="4:5" s="77" customFormat="1" x14ac:dyDescent="0.25">
      <c r="D619" s="78"/>
      <c r="E619" s="78"/>
    </row>
    <row r="620" spans="4:5" s="77" customFormat="1" x14ac:dyDescent="0.25">
      <c r="D620" s="78"/>
      <c r="E620" s="78"/>
    </row>
    <row r="621" spans="4:5" s="77" customFormat="1" x14ac:dyDescent="0.25">
      <c r="D621" s="78"/>
      <c r="E621" s="78"/>
    </row>
    <row r="622" spans="4:5" s="77" customFormat="1" x14ac:dyDescent="0.25">
      <c r="D622" s="78"/>
      <c r="E622" s="78"/>
    </row>
    <row r="623" spans="4:5" s="77" customFormat="1" x14ac:dyDescent="0.25">
      <c r="D623" s="78"/>
      <c r="E623" s="78"/>
    </row>
    <row r="624" spans="4:5" s="77" customFormat="1" x14ac:dyDescent="0.25">
      <c r="D624" s="78"/>
      <c r="E624" s="78"/>
    </row>
    <row r="625" spans="4:5" s="77" customFormat="1" x14ac:dyDescent="0.25">
      <c r="D625" s="78"/>
      <c r="E625" s="78"/>
    </row>
    <row r="626" spans="4:5" s="77" customFormat="1" x14ac:dyDescent="0.25">
      <c r="D626" s="78"/>
      <c r="E626" s="78"/>
    </row>
    <row r="627" spans="4:5" s="77" customFormat="1" x14ac:dyDescent="0.25">
      <c r="D627" s="78"/>
      <c r="E627" s="78"/>
    </row>
    <row r="628" spans="4:5" s="77" customFormat="1" x14ac:dyDescent="0.25">
      <c r="D628" s="78"/>
      <c r="E628" s="78"/>
    </row>
    <row r="629" spans="4:5" s="77" customFormat="1" x14ac:dyDescent="0.25">
      <c r="D629" s="78"/>
      <c r="E629" s="78"/>
    </row>
    <row r="630" spans="4:5" s="77" customFormat="1" x14ac:dyDescent="0.25">
      <c r="D630" s="78"/>
      <c r="E630" s="78"/>
    </row>
    <row r="631" spans="4:5" s="77" customFormat="1" x14ac:dyDescent="0.25">
      <c r="D631" s="78"/>
      <c r="E631" s="78"/>
    </row>
    <row r="632" spans="4:5" s="77" customFormat="1" x14ac:dyDescent="0.25">
      <c r="D632" s="78"/>
      <c r="E632" s="78"/>
    </row>
    <row r="633" spans="4:5" s="77" customFormat="1" x14ac:dyDescent="0.25">
      <c r="D633" s="78"/>
      <c r="E633" s="78"/>
    </row>
    <row r="634" spans="4:5" s="77" customFormat="1" x14ac:dyDescent="0.25">
      <c r="D634" s="78"/>
      <c r="E634" s="78"/>
    </row>
    <row r="635" spans="4:5" s="77" customFormat="1" x14ac:dyDescent="0.25">
      <c r="D635" s="78"/>
      <c r="E635" s="78"/>
    </row>
    <row r="636" spans="4:5" s="77" customFormat="1" x14ac:dyDescent="0.25">
      <c r="D636" s="78"/>
      <c r="E636" s="78"/>
    </row>
    <row r="637" spans="4:5" s="77" customFormat="1" x14ac:dyDescent="0.25">
      <c r="D637" s="78"/>
      <c r="E637" s="78"/>
    </row>
    <row r="638" spans="4:5" s="77" customFormat="1" x14ac:dyDescent="0.25">
      <c r="D638" s="78"/>
      <c r="E638" s="78"/>
    </row>
    <row r="639" spans="4:5" s="77" customFormat="1" x14ac:dyDescent="0.25">
      <c r="D639" s="78"/>
      <c r="E639" s="78"/>
    </row>
    <row r="640" spans="4:5" s="77" customFormat="1" x14ac:dyDescent="0.25">
      <c r="D640" s="78"/>
      <c r="E640" s="78"/>
    </row>
    <row r="641" spans="4:5" s="77" customFormat="1" x14ac:dyDescent="0.25">
      <c r="D641" s="78"/>
      <c r="E641" s="78"/>
    </row>
    <row r="642" spans="4:5" s="77" customFormat="1" x14ac:dyDescent="0.25">
      <c r="D642" s="78"/>
      <c r="E642" s="78"/>
    </row>
    <row r="643" spans="4:5" s="77" customFormat="1" x14ac:dyDescent="0.25">
      <c r="D643" s="78"/>
      <c r="E643" s="78"/>
    </row>
    <row r="644" spans="4:5" s="77" customFormat="1" x14ac:dyDescent="0.25">
      <c r="D644" s="78"/>
      <c r="E644" s="78"/>
    </row>
    <row r="645" spans="4:5" s="77" customFormat="1" x14ac:dyDescent="0.25">
      <c r="D645" s="78"/>
      <c r="E645" s="78"/>
    </row>
    <row r="646" spans="4:5" s="77" customFormat="1" x14ac:dyDescent="0.25">
      <c r="D646" s="78"/>
      <c r="E646" s="78"/>
    </row>
    <row r="647" spans="4:5" s="77" customFormat="1" x14ac:dyDescent="0.25">
      <c r="D647" s="78"/>
      <c r="E647" s="78"/>
    </row>
    <row r="648" spans="4:5" s="77" customFormat="1" x14ac:dyDescent="0.25">
      <c r="D648" s="78"/>
      <c r="E648" s="78"/>
    </row>
    <row r="649" spans="4:5" s="77" customFormat="1" x14ac:dyDescent="0.25">
      <c r="D649" s="78"/>
      <c r="E649" s="78"/>
    </row>
    <row r="650" spans="4:5" s="77" customFormat="1" x14ac:dyDescent="0.25">
      <c r="D650" s="78"/>
      <c r="E650" s="78"/>
    </row>
    <row r="651" spans="4:5" s="77" customFormat="1" x14ac:dyDescent="0.25">
      <c r="D651" s="78"/>
      <c r="E651" s="78"/>
    </row>
    <row r="652" spans="4:5" s="77" customFormat="1" x14ac:dyDescent="0.25">
      <c r="D652" s="78"/>
      <c r="E652" s="78"/>
    </row>
    <row r="653" spans="4:5" s="77" customFormat="1" x14ac:dyDescent="0.25">
      <c r="D653" s="78"/>
      <c r="E653" s="78"/>
    </row>
    <row r="654" spans="4:5" s="77" customFormat="1" x14ac:dyDescent="0.25">
      <c r="D654" s="78"/>
      <c r="E654" s="78"/>
    </row>
    <row r="655" spans="4:5" s="77" customFormat="1" x14ac:dyDescent="0.25">
      <c r="D655" s="78"/>
      <c r="E655" s="78"/>
    </row>
    <row r="656" spans="4:5" s="77" customFormat="1" x14ac:dyDescent="0.25">
      <c r="D656" s="78"/>
      <c r="E656" s="78"/>
    </row>
    <row r="657" spans="4:5" s="77" customFormat="1" x14ac:dyDescent="0.25">
      <c r="D657" s="78"/>
      <c r="E657" s="78"/>
    </row>
    <row r="658" spans="4:5" s="77" customFormat="1" x14ac:dyDescent="0.25">
      <c r="D658" s="78"/>
      <c r="E658" s="78"/>
    </row>
    <row r="659" spans="4:5" s="77" customFormat="1" x14ac:dyDescent="0.25">
      <c r="D659" s="78"/>
      <c r="E659" s="78"/>
    </row>
    <row r="660" spans="4:5" s="77" customFormat="1" x14ac:dyDescent="0.25">
      <c r="D660" s="78"/>
      <c r="E660" s="78"/>
    </row>
    <row r="661" spans="4:5" s="77" customFormat="1" x14ac:dyDescent="0.25">
      <c r="D661" s="78"/>
      <c r="E661" s="78"/>
    </row>
    <row r="662" spans="4:5" s="77" customFormat="1" x14ac:dyDescent="0.25">
      <c r="D662" s="78"/>
      <c r="E662" s="78"/>
    </row>
    <row r="663" spans="4:5" s="77" customFormat="1" x14ac:dyDescent="0.25">
      <c r="D663" s="78"/>
      <c r="E663" s="78"/>
    </row>
    <row r="664" spans="4:5" s="77" customFormat="1" x14ac:dyDescent="0.25">
      <c r="D664" s="78"/>
      <c r="E664" s="78"/>
    </row>
    <row r="665" spans="4:5" s="77" customFormat="1" x14ac:dyDescent="0.25">
      <c r="D665" s="78"/>
      <c r="E665" s="78"/>
    </row>
    <row r="666" spans="4:5" s="77" customFormat="1" x14ac:dyDescent="0.25">
      <c r="D666" s="78"/>
      <c r="E666" s="78"/>
    </row>
    <row r="667" spans="4:5" s="77" customFormat="1" x14ac:dyDescent="0.25">
      <c r="D667" s="78"/>
      <c r="E667" s="78"/>
    </row>
    <row r="668" spans="4:5" s="77" customFormat="1" x14ac:dyDescent="0.25">
      <c r="D668" s="78"/>
      <c r="E668" s="78"/>
    </row>
    <row r="669" spans="4:5" s="77" customFormat="1" x14ac:dyDescent="0.25">
      <c r="D669" s="78"/>
      <c r="E669" s="78"/>
    </row>
    <row r="670" spans="4:5" s="77" customFormat="1" x14ac:dyDescent="0.25">
      <c r="D670" s="78"/>
      <c r="E670" s="78"/>
    </row>
    <row r="671" spans="4:5" s="77" customFormat="1" x14ac:dyDescent="0.25">
      <c r="D671" s="78"/>
      <c r="E671" s="78"/>
    </row>
    <row r="672" spans="4:5" s="77" customFormat="1" x14ac:dyDescent="0.25">
      <c r="D672" s="78"/>
      <c r="E672" s="78"/>
    </row>
    <row r="673" spans="4:5" s="77" customFormat="1" x14ac:dyDescent="0.25">
      <c r="D673" s="78"/>
      <c r="E673" s="78"/>
    </row>
    <row r="674" spans="4:5" s="77" customFormat="1" x14ac:dyDescent="0.25">
      <c r="D674" s="78"/>
      <c r="E674" s="78"/>
    </row>
    <row r="675" spans="4:5" s="77" customFormat="1" x14ac:dyDescent="0.25">
      <c r="D675" s="78"/>
      <c r="E675" s="78"/>
    </row>
    <row r="676" spans="4:5" s="77" customFormat="1" x14ac:dyDescent="0.25">
      <c r="D676" s="78"/>
      <c r="E676" s="78"/>
    </row>
    <row r="677" spans="4:5" s="77" customFormat="1" x14ac:dyDescent="0.25">
      <c r="D677" s="78"/>
      <c r="E677" s="78"/>
    </row>
    <row r="678" spans="4:5" s="77" customFormat="1" x14ac:dyDescent="0.25">
      <c r="D678" s="78"/>
      <c r="E678" s="78"/>
    </row>
    <row r="679" spans="4:5" s="77" customFormat="1" x14ac:dyDescent="0.25">
      <c r="D679" s="78"/>
      <c r="E679" s="78"/>
    </row>
    <row r="680" spans="4:5" s="77" customFormat="1" x14ac:dyDescent="0.25">
      <c r="D680" s="78"/>
      <c r="E680" s="78"/>
    </row>
    <row r="681" spans="4:5" s="77" customFormat="1" x14ac:dyDescent="0.25">
      <c r="D681" s="78"/>
      <c r="E681" s="78"/>
    </row>
    <row r="682" spans="4:5" s="77" customFormat="1" x14ac:dyDescent="0.25">
      <c r="D682" s="78"/>
      <c r="E682" s="78"/>
    </row>
    <row r="683" spans="4:5" s="77" customFormat="1" x14ac:dyDescent="0.25">
      <c r="D683" s="78"/>
      <c r="E683" s="78"/>
    </row>
    <row r="684" spans="4:5" s="77" customFormat="1" x14ac:dyDescent="0.25">
      <c r="D684" s="78"/>
      <c r="E684" s="78"/>
    </row>
    <row r="685" spans="4:5" s="77" customFormat="1" x14ac:dyDescent="0.25">
      <c r="D685" s="78"/>
      <c r="E685" s="78"/>
    </row>
    <row r="686" spans="4:5" s="77" customFormat="1" x14ac:dyDescent="0.25">
      <c r="D686" s="78"/>
      <c r="E686" s="78"/>
    </row>
    <row r="687" spans="4:5" s="77" customFormat="1" x14ac:dyDescent="0.25">
      <c r="D687" s="78"/>
      <c r="E687" s="78"/>
    </row>
    <row r="688" spans="4:5" s="77" customFormat="1" x14ac:dyDescent="0.25">
      <c r="D688" s="78"/>
      <c r="E688" s="78"/>
    </row>
    <row r="689" spans="4:5" s="77" customFormat="1" x14ac:dyDescent="0.25">
      <c r="D689" s="78"/>
      <c r="E689" s="78"/>
    </row>
    <row r="690" spans="4:5" s="77" customFormat="1" x14ac:dyDescent="0.25">
      <c r="D690" s="78"/>
      <c r="E690" s="78"/>
    </row>
    <row r="691" spans="4:5" s="77" customFormat="1" x14ac:dyDescent="0.25">
      <c r="D691" s="78"/>
      <c r="E691" s="78"/>
    </row>
    <row r="692" spans="4:5" s="77" customFormat="1" x14ac:dyDescent="0.25">
      <c r="D692" s="78"/>
      <c r="E692" s="78"/>
    </row>
    <row r="693" spans="4:5" s="77" customFormat="1" x14ac:dyDescent="0.25">
      <c r="D693" s="78"/>
      <c r="E693" s="78"/>
    </row>
    <row r="694" spans="4:5" s="77" customFormat="1" x14ac:dyDescent="0.25">
      <c r="D694" s="78"/>
      <c r="E694" s="78"/>
    </row>
    <row r="695" spans="4:5" s="77" customFormat="1" x14ac:dyDescent="0.25">
      <c r="D695" s="78"/>
      <c r="E695" s="78"/>
    </row>
    <row r="696" spans="4:5" s="77" customFormat="1" x14ac:dyDescent="0.25">
      <c r="D696" s="78"/>
      <c r="E696" s="78"/>
    </row>
    <row r="697" spans="4:5" s="77" customFormat="1" x14ac:dyDescent="0.25">
      <c r="D697" s="78"/>
      <c r="E697" s="78"/>
    </row>
    <row r="698" spans="4:5" s="77" customFormat="1" x14ac:dyDescent="0.25">
      <c r="D698" s="78"/>
      <c r="E698" s="78"/>
    </row>
    <row r="699" spans="4:5" s="77" customFormat="1" x14ac:dyDescent="0.25">
      <c r="D699" s="78"/>
      <c r="E699" s="78"/>
    </row>
    <row r="700" spans="4:5" s="77" customFormat="1" x14ac:dyDescent="0.25">
      <c r="D700" s="78"/>
      <c r="E700" s="78"/>
    </row>
    <row r="701" spans="4:5" s="77" customFormat="1" x14ac:dyDescent="0.25">
      <c r="D701" s="78"/>
      <c r="E701" s="78"/>
    </row>
    <row r="702" spans="4:5" s="77" customFormat="1" x14ac:dyDescent="0.25">
      <c r="D702" s="78"/>
      <c r="E702" s="78"/>
    </row>
    <row r="703" spans="4:5" s="77" customFormat="1" x14ac:dyDescent="0.25">
      <c r="D703" s="78"/>
      <c r="E703" s="78"/>
    </row>
    <row r="704" spans="4:5" s="77" customFormat="1" x14ac:dyDescent="0.25">
      <c r="D704" s="78"/>
      <c r="E704" s="78"/>
    </row>
    <row r="705" spans="4:5" s="77" customFormat="1" x14ac:dyDescent="0.25">
      <c r="D705" s="78"/>
      <c r="E705" s="78"/>
    </row>
    <row r="706" spans="4:5" s="77" customFormat="1" x14ac:dyDescent="0.25">
      <c r="D706" s="78"/>
      <c r="E706" s="78"/>
    </row>
    <row r="707" spans="4:5" s="77" customFormat="1" x14ac:dyDescent="0.25">
      <c r="D707" s="78"/>
      <c r="E707" s="78"/>
    </row>
    <row r="708" spans="4:5" s="77" customFormat="1" x14ac:dyDescent="0.25">
      <c r="D708" s="78"/>
      <c r="E708" s="78"/>
    </row>
    <row r="709" spans="4:5" s="77" customFormat="1" x14ac:dyDescent="0.25">
      <c r="D709" s="78"/>
      <c r="E709" s="78"/>
    </row>
    <row r="710" spans="4:5" s="77" customFormat="1" x14ac:dyDescent="0.25">
      <c r="D710" s="78"/>
      <c r="E710" s="78"/>
    </row>
    <row r="711" spans="4:5" s="77" customFormat="1" x14ac:dyDescent="0.25">
      <c r="D711" s="78"/>
      <c r="E711" s="78"/>
    </row>
    <row r="712" spans="4:5" s="77" customFormat="1" x14ac:dyDescent="0.25">
      <c r="D712" s="78"/>
      <c r="E712" s="78"/>
    </row>
    <row r="713" spans="4:5" s="77" customFormat="1" x14ac:dyDescent="0.25">
      <c r="D713" s="78"/>
      <c r="E713" s="78"/>
    </row>
    <row r="714" spans="4:5" s="77" customFormat="1" x14ac:dyDescent="0.25">
      <c r="D714" s="78"/>
      <c r="E714" s="78"/>
    </row>
    <row r="715" spans="4:5" s="77" customFormat="1" x14ac:dyDescent="0.25">
      <c r="D715" s="78"/>
      <c r="E715" s="78"/>
    </row>
    <row r="716" spans="4:5" s="77" customFormat="1" x14ac:dyDescent="0.25">
      <c r="D716" s="78"/>
      <c r="E716" s="78"/>
    </row>
    <row r="717" spans="4:5" s="77" customFormat="1" x14ac:dyDescent="0.25">
      <c r="D717" s="78"/>
      <c r="E717" s="78"/>
    </row>
    <row r="718" spans="4:5" s="77" customFormat="1" x14ac:dyDescent="0.25">
      <c r="D718" s="78"/>
      <c r="E718" s="78"/>
    </row>
    <row r="719" spans="4:5" s="77" customFormat="1" x14ac:dyDescent="0.25">
      <c r="D719" s="78"/>
      <c r="E719" s="78"/>
    </row>
    <row r="720" spans="4:5" s="77" customFormat="1" x14ac:dyDescent="0.25">
      <c r="D720" s="78"/>
      <c r="E720" s="78"/>
    </row>
    <row r="721" spans="4:5" s="77" customFormat="1" x14ac:dyDescent="0.25">
      <c r="D721" s="78"/>
      <c r="E721" s="78"/>
    </row>
    <row r="722" spans="4:5" s="77" customFormat="1" x14ac:dyDescent="0.25">
      <c r="D722" s="78"/>
      <c r="E722" s="78"/>
    </row>
    <row r="723" spans="4:5" s="77" customFormat="1" x14ac:dyDescent="0.25">
      <c r="D723" s="78"/>
      <c r="E723" s="78"/>
    </row>
    <row r="724" spans="4:5" s="77" customFormat="1" x14ac:dyDescent="0.25">
      <c r="D724" s="78"/>
      <c r="E724" s="78"/>
    </row>
    <row r="725" spans="4:5" s="77" customFormat="1" x14ac:dyDescent="0.25">
      <c r="D725" s="78"/>
      <c r="E725" s="78"/>
    </row>
    <row r="726" spans="4:5" s="77" customFormat="1" x14ac:dyDescent="0.25">
      <c r="D726" s="78"/>
      <c r="E726" s="78"/>
    </row>
    <row r="727" spans="4:5" s="77" customFormat="1" x14ac:dyDescent="0.25">
      <c r="D727" s="78"/>
      <c r="E727" s="78"/>
    </row>
    <row r="728" spans="4:5" s="77" customFormat="1" x14ac:dyDescent="0.25">
      <c r="D728" s="78"/>
      <c r="E728" s="78"/>
    </row>
    <row r="729" spans="4:5" s="77" customFormat="1" x14ac:dyDescent="0.25">
      <c r="D729" s="78"/>
      <c r="E729" s="78"/>
    </row>
    <row r="730" spans="4:5" s="77" customFormat="1" x14ac:dyDescent="0.25">
      <c r="D730" s="78"/>
      <c r="E730" s="78"/>
    </row>
    <row r="731" spans="4:5" s="77" customFormat="1" x14ac:dyDescent="0.25">
      <c r="D731" s="78"/>
      <c r="E731" s="78"/>
    </row>
    <row r="732" spans="4:5" s="77" customFormat="1" x14ac:dyDescent="0.25">
      <c r="D732" s="78"/>
      <c r="E732" s="78"/>
    </row>
    <row r="733" spans="4:5" s="77" customFormat="1" x14ac:dyDescent="0.25">
      <c r="D733" s="78"/>
      <c r="E733" s="78"/>
    </row>
    <row r="734" spans="4:5" s="77" customFormat="1" x14ac:dyDescent="0.25">
      <c r="D734" s="78"/>
      <c r="E734" s="78"/>
    </row>
    <row r="735" spans="4:5" s="77" customFormat="1" x14ac:dyDescent="0.25">
      <c r="D735" s="78"/>
      <c r="E735" s="78"/>
    </row>
    <row r="736" spans="4:5" s="77" customFormat="1" x14ac:dyDescent="0.25">
      <c r="D736" s="78"/>
      <c r="E736" s="78"/>
    </row>
    <row r="737" spans="4:5" s="77" customFormat="1" x14ac:dyDescent="0.25">
      <c r="D737" s="78"/>
      <c r="E737" s="78"/>
    </row>
    <row r="738" spans="4:5" s="77" customFormat="1" x14ac:dyDescent="0.25">
      <c r="D738" s="78"/>
      <c r="E738" s="78"/>
    </row>
    <row r="739" spans="4:5" s="77" customFormat="1" x14ac:dyDescent="0.25">
      <c r="D739" s="78"/>
      <c r="E739" s="78"/>
    </row>
    <row r="740" spans="4:5" s="77" customFormat="1" x14ac:dyDescent="0.25">
      <c r="D740" s="78"/>
      <c r="E740" s="78"/>
    </row>
    <row r="741" spans="4:5" s="77" customFormat="1" x14ac:dyDescent="0.25">
      <c r="D741" s="78"/>
      <c r="E741" s="78"/>
    </row>
    <row r="742" spans="4:5" s="77" customFormat="1" x14ac:dyDescent="0.25">
      <c r="D742" s="78"/>
      <c r="E742" s="78"/>
    </row>
    <row r="743" spans="4:5" s="77" customFormat="1" x14ac:dyDescent="0.25">
      <c r="D743" s="78"/>
      <c r="E743" s="78"/>
    </row>
    <row r="744" spans="4:5" s="77" customFormat="1" x14ac:dyDescent="0.25">
      <c r="D744" s="78"/>
      <c r="E744" s="78"/>
    </row>
    <row r="745" spans="4:5" s="77" customFormat="1" x14ac:dyDescent="0.25">
      <c r="D745" s="78"/>
      <c r="E745" s="78"/>
    </row>
    <row r="746" spans="4:5" s="77" customFormat="1" x14ac:dyDescent="0.25">
      <c r="D746" s="78"/>
      <c r="E746" s="78"/>
    </row>
    <row r="747" spans="4:5" s="77" customFormat="1" x14ac:dyDescent="0.25">
      <c r="D747" s="78"/>
      <c r="E747" s="78"/>
    </row>
    <row r="748" spans="4:5" s="77" customFormat="1" x14ac:dyDescent="0.25">
      <c r="D748" s="78"/>
      <c r="E748" s="78"/>
    </row>
    <row r="749" spans="4:5" s="77" customFormat="1" x14ac:dyDescent="0.25">
      <c r="D749" s="78"/>
      <c r="E749" s="78"/>
    </row>
    <row r="750" spans="4:5" s="77" customFormat="1" x14ac:dyDescent="0.25">
      <c r="D750" s="78"/>
      <c r="E750" s="78"/>
    </row>
    <row r="751" spans="4:5" s="77" customFormat="1" x14ac:dyDescent="0.25">
      <c r="D751" s="78"/>
      <c r="E751" s="78"/>
    </row>
    <row r="752" spans="4:5" s="77" customFormat="1" x14ac:dyDescent="0.25">
      <c r="D752" s="78"/>
      <c r="E752" s="78"/>
    </row>
    <row r="753" spans="4:5" s="77" customFormat="1" x14ac:dyDescent="0.25">
      <c r="D753" s="78"/>
      <c r="E753" s="78"/>
    </row>
    <row r="754" spans="4:5" s="77" customFormat="1" x14ac:dyDescent="0.25">
      <c r="D754" s="78"/>
      <c r="E754" s="78"/>
    </row>
    <row r="755" spans="4:5" s="77" customFormat="1" x14ac:dyDescent="0.25">
      <c r="D755" s="78"/>
      <c r="E755" s="78"/>
    </row>
    <row r="756" spans="4:5" s="77" customFormat="1" x14ac:dyDescent="0.25">
      <c r="D756" s="78"/>
      <c r="E756" s="78"/>
    </row>
    <row r="757" spans="4:5" s="77" customFormat="1" x14ac:dyDescent="0.25">
      <c r="D757" s="78"/>
      <c r="E757" s="78"/>
    </row>
    <row r="758" spans="4:5" s="77" customFormat="1" x14ac:dyDescent="0.25">
      <c r="D758" s="78"/>
      <c r="E758" s="78"/>
    </row>
    <row r="759" spans="4:5" s="77" customFormat="1" x14ac:dyDescent="0.25">
      <c r="D759" s="78"/>
      <c r="E759" s="78"/>
    </row>
    <row r="760" spans="4:5" s="77" customFormat="1" x14ac:dyDescent="0.25">
      <c r="D760" s="78"/>
      <c r="E760" s="78"/>
    </row>
    <row r="761" spans="4:5" s="77" customFormat="1" x14ac:dyDescent="0.25">
      <c r="D761" s="78"/>
      <c r="E761" s="78"/>
    </row>
    <row r="762" spans="4:5" s="77" customFormat="1" x14ac:dyDescent="0.25">
      <c r="D762" s="78"/>
      <c r="E762" s="78"/>
    </row>
    <row r="763" spans="4:5" s="77" customFormat="1" x14ac:dyDescent="0.25">
      <c r="D763" s="78"/>
      <c r="E763" s="78"/>
    </row>
    <row r="764" spans="4:5" s="77" customFormat="1" x14ac:dyDescent="0.25">
      <c r="D764" s="78"/>
      <c r="E764" s="78"/>
    </row>
    <row r="765" spans="4:5" s="77" customFormat="1" x14ac:dyDescent="0.25">
      <c r="D765" s="78"/>
      <c r="E765" s="78"/>
    </row>
    <row r="766" spans="4:5" s="77" customFormat="1" x14ac:dyDescent="0.25">
      <c r="D766" s="78"/>
      <c r="E766" s="78"/>
    </row>
    <row r="767" spans="4:5" s="77" customFormat="1" x14ac:dyDescent="0.25">
      <c r="D767" s="78"/>
      <c r="E767" s="78"/>
    </row>
    <row r="768" spans="4:5" s="77" customFormat="1" x14ac:dyDescent="0.25">
      <c r="D768" s="78"/>
      <c r="E768" s="78"/>
    </row>
    <row r="769" spans="4:5" s="77" customFormat="1" x14ac:dyDescent="0.25">
      <c r="D769" s="78"/>
      <c r="E769" s="78"/>
    </row>
    <row r="770" spans="4:5" s="77" customFormat="1" x14ac:dyDescent="0.25">
      <c r="D770" s="78"/>
      <c r="E770" s="78"/>
    </row>
    <row r="771" spans="4:5" s="77" customFormat="1" x14ac:dyDescent="0.25">
      <c r="D771" s="78"/>
      <c r="E771" s="78"/>
    </row>
    <row r="772" spans="4:5" s="77" customFormat="1" x14ac:dyDescent="0.25">
      <c r="D772" s="78"/>
      <c r="E772" s="78"/>
    </row>
    <row r="773" spans="4:5" s="77" customFormat="1" x14ac:dyDescent="0.25">
      <c r="D773" s="78"/>
      <c r="E773" s="78"/>
    </row>
    <row r="774" spans="4:5" s="77" customFormat="1" x14ac:dyDescent="0.25">
      <c r="D774" s="78"/>
      <c r="E774" s="78"/>
    </row>
    <row r="775" spans="4:5" s="77" customFormat="1" x14ac:dyDescent="0.25">
      <c r="D775" s="78"/>
      <c r="E775" s="78"/>
    </row>
    <row r="776" spans="4:5" s="77" customFormat="1" x14ac:dyDescent="0.25">
      <c r="D776" s="78"/>
      <c r="E776" s="78"/>
    </row>
    <row r="777" spans="4:5" s="77" customFormat="1" x14ac:dyDescent="0.25">
      <c r="D777" s="78"/>
      <c r="E777" s="78"/>
    </row>
    <row r="778" spans="4:5" s="77" customFormat="1" x14ac:dyDescent="0.25">
      <c r="D778" s="78"/>
      <c r="E778" s="78"/>
    </row>
    <row r="779" spans="4:5" s="77" customFormat="1" x14ac:dyDescent="0.25">
      <c r="D779" s="78"/>
      <c r="E779" s="78"/>
    </row>
    <row r="780" spans="4:5" s="77" customFormat="1" x14ac:dyDescent="0.25">
      <c r="D780" s="78"/>
      <c r="E780" s="78"/>
    </row>
    <row r="781" spans="4:5" s="77" customFormat="1" x14ac:dyDescent="0.25">
      <c r="D781" s="78"/>
      <c r="E781" s="78"/>
    </row>
    <row r="782" spans="4:5" s="77" customFormat="1" x14ac:dyDescent="0.25">
      <c r="D782" s="78"/>
      <c r="E782" s="78"/>
    </row>
    <row r="783" spans="4:5" s="77" customFormat="1" x14ac:dyDescent="0.25">
      <c r="D783" s="78"/>
      <c r="E783" s="78"/>
    </row>
    <row r="784" spans="4:5" s="77" customFormat="1" x14ac:dyDescent="0.25">
      <c r="D784" s="78"/>
      <c r="E784" s="78"/>
    </row>
    <row r="785" spans="4:5" s="77" customFormat="1" x14ac:dyDescent="0.25">
      <c r="D785" s="78"/>
      <c r="E785" s="78"/>
    </row>
    <row r="786" spans="4:5" s="77" customFormat="1" x14ac:dyDescent="0.25">
      <c r="D786" s="78"/>
      <c r="E786" s="78"/>
    </row>
    <row r="787" spans="4:5" s="77" customFormat="1" x14ac:dyDescent="0.25">
      <c r="D787" s="78"/>
      <c r="E787" s="78"/>
    </row>
    <row r="788" spans="4:5" s="77" customFormat="1" x14ac:dyDescent="0.25">
      <c r="D788" s="78"/>
      <c r="E788" s="78"/>
    </row>
    <row r="789" spans="4:5" s="77" customFormat="1" x14ac:dyDescent="0.25">
      <c r="D789" s="78"/>
      <c r="E789" s="78"/>
    </row>
    <row r="790" spans="4:5" s="77" customFormat="1" x14ac:dyDescent="0.25">
      <c r="D790" s="78"/>
      <c r="E790" s="78"/>
    </row>
    <row r="791" spans="4:5" s="77" customFormat="1" x14ac:dyDescent="0.25">
      <c r="D791" s="78"/>
      <c r="E791" s="78"/>
    </row>
    <row r="792" spans="4:5" s="77" customFormat="1" x14ac:dyDescent="0.25">
      <c r="D792" s="78"/>
      <c r="E792" s="78"/>
    </row>
    <row r="793" spans="4:5" s="77" customFormat="1" x14ac:dyDescent="0.25">
      <c r="D793" s="78"/>
      <c r="E793" s="78"/>
    </row>
    <row r="794" spans="4:5" s="77" customFormat="1" x14ac:dyDescent="0.25">
      <c r="D794" s="78"/>
      <c r="E794" s="78"/>
    </row>
    <row r="795" spans="4:5" s="77" customFormat="1" x14ac:dyDescent="0.25">
      <c r="D795" s="78"/>
      <c r="E795" s="78"/>
    </row>
    <row r="796" spans="4:5" s="77" customFormat="1" x14ac:dyDescent="0.25">
      <c r="D796" s="78"/>
      <c r="E796" s="78"/>
    </row>
    <row r="797" spans="4:5" s="77" customFormat="1" x14ac:dyDescent="0.25">
      <c r="D797" s="78"/>
      <c r="E797" s="78"/>
    </row>
    <row r="798" spans="4:5" s="77" customFormat="1" x14ac:dyDescent="0.25">
      <c r="D798" s="78"/>
      <c r="E798" s="78"/>
    </row>
    <row r="799" spans="4:5" s="77" customFormat="1" x14ac:dyDescent="0.25">
      <c r="D799" s="78"/>
      <c r="E799" s="78"/>
    </row>
    <row r="800" spans="4:5" s="77" customFormat="1" x14ac:dyDescent="0.25">
      <c r="D800" s="78"/>
      <c r="E800" s="78"/>
    </row>
    <row r="801" spans="4:5" s="77" customFormat="1" x14ac:dyDescent="0.25">
      <c r="D801" s="78"/>
      <c r="E801" s="78"/>
    </row>
    <row r="802" spans="4:5" s="77" customFormat="1" x14ac:dyDescent="0.25">
      <c r="D802" s="78"/>
      <c r="E802" s="78"/>
    </row>
    <row r="803" spans="4:5" s="77" customFormat="1" x14ac:dyDescent="0.25">
      <c r="D803" s="78"/>
      <c r="E803" s="78"/>
    </row>
    <row r="804" spans="4:5" s="77" customFormat="1" x14ac:dyDescent="0.25">
      <c r="D804" s="78"/>
      <c r="E804" s="78"/>
    </row>
    <row r="805" spans="4:5" s="77" customFormat="1" x14ac:dyDescent="0.25">
      <c r="D805" s="78"/>
      <c r="E805" s="78"/>
    </row>
    <row r="806" spans="4:5" s="77" customFormat="1" x14ac:dyDescent="0.25">
      <c r="D806" s="78"/>
      <c r="E806" s="78"/>
    </row>
    <row r="807" spans="4:5" s="77" customFormat="1" x14ac:dyDescent="0.25">
      <c r="D807" s="78"/>
      <c r="E807" s="78"/>
    </row>
    <row r="808" spans="4:5" s="77" customFormat="1" x14ac:dyDescent="0.25">
      <c r="D808" s="78"/>
      <c r="E808" s="78"/>
    </row>
    <row r="809" spans="4:5" s="77" customFormat="1" x14ac:dyDescent="0.25">
      <c r="D809" s="78"/>
      <c r="E809" s="78"/>
    </row>
    <row r="810" spans="4:5" s="77" customFormat="1" x14ac:dyDescent="0.25">
      <c r="D810" s="78"/>
      <c r="E810" s="78"/>
    </row>
    <row r="811" spans="4:5" s="77" customFormat="1" x14ac:dyDescent="0.25">
      <c r="D811" s="78"/>
      <c r="E811" s="78"/>
    </row>
    <row r="812" spans="4:5" s="77" customFormat="1" x14ac:dyDescent="0.25">
      <c r="D812" s="78"/>
      <c r="E812" s="78"/>
    </row>
    <row r="813" spans="4:5" s="77" customFormat="1" x14ac:dyDescent="0.25">
      <c r="D813" s="78"/>
      <c r="E813" s="78"/>
    </row>
    <row r="814" spans="4:5" s="77" customFormat="1" x14ac:dyDescent="0.25">
      <c r="D814" s="78"/>
      <c r="E814" s="78"/>
    </row>
    <row r="815" spans="4:5" s="77" customFormat="1" x14ac:dyDescent="0.25">
      <c r="D815" s="78"/>
      <c r="E815" s="78"/>
    </row>
    <row r="816" spans="4:5" s="77" customFormat="1" x14ac:dyDescent="0.25">
      <c r="D816" s="78"/>
      <c r="E816" s="78"/>
    </row>
    <row r="817" spans="4:5" s="77" customFormat="1" x14ac:dyDescent="0.25">
      <c r="D817" s="78"/>
      <c r="E817" s="78"/>
    </row>
    <row r="818" spans="4:5" s="77" customFormat="1" x14ac:dyDescent="0.25">
      <c r="D818" s="78"/>
      <c r="E818" s="78"/>
    </row>
    <row r="819" spans="4:5" s="77" customFormat="1" x14ac:dyDescent="0.25">
      <c r="D819" s="78"/>
      <c r="E819" s="78"/>
    </row>
    <row r="820" spans="4:5" s="77" customFormat="1" x14ac:dyDescent="0.25">
      <c r="D820" s="78"/>
      <c r="E820" s="78"/>
    </row>
    <row r="821" spans="4:5" s="77" customFormat="1" x14ac:dyDescent="0.25">
      <c r="D821" s="78"/>
      <c r="E821" s="78"/>
    </row>
    <row r="822" spans="4:5" s="77" customFormat="1" x14ac:dyDescent="0.25">
      <c r="D822" s="78"/>
      <c r="E822" s="78"/>
    </row>
    <row r="823" spans="4:5" s="77" customFormat="1" x14ac:dyDescent="0.25">
      <c r="D823" s="78"/>
      <c r="E823" s="78"/>
    </row>
    <row r="824" spans="4:5" s="77" customFormat="1" x14ac:dyDescent="0.25">
      <c r="D824" s="78"/>
      <c r="E824" s="78"/>
    </row>
    <row r="825" spans="4:5" s="77" customFormat="1" x14ac:dyDescent="0.25">
      <c r="D825" s="78"/>
      <c r="E825" s="78"/>
    </row>
    <row r="826" spans="4:5" s="77" customFormat="1" x14ac:dyDescent="0.25">
      <c r="D826" s="78"/>
      <c r="E826" s="78"/>
    </row>
    <row r="827" spans="4:5" s="77" customFormat="1" x14ac:dyDescent="0.25">
      <c r="D827" s="78"/>
      <c r="E827" s="78"/>
    </row>
    <row r="828" spans="4:5" s="77" customFormat="1" x14ac:dyDescent="0.25">
      <c r="D828" s="78"/>
      <c r="E828" s="78"/>
    </row>
    <row r="829" spans="4:5" s="77" customFormat="1" x14ac:dyDescent="0.25">
      <c r="D829" s="78"/>
      <c r="E829" s="78"/>
    </row>
    <row r="830" spans="4:5" s="77" customFormat="1" x14ac:dyDescent="0.25">
      <c r="D830" s="78"/>
      <c r="E830" s="78"/>
    </row>
    <row r="831" spans="4:5" s="77" customFormat="1" x14ac:dyDescent="0.25">
      <c r="D831" s="78"/>
      <c r="E831" s="78"/>
    </row>
    <row r="832" spans="4:5" s="77" customFormat="1" x14ac:dyDescent="0.25">
      <c r="D832" s="78"/>
      <c r="E832" s="78"/>
    </row>
    <row r="833" spans="4:5" s="77" customFormat="1" x14ac:dyDescent="0.25">
      <c r="D833" s="78"/>
      <c r="E833" s="78"/>
    </row>
    <row r="834" spans="4:5" s="77" customFormat="1" x14ac:dyDescent="0.25">
      <c r="D834" s="78"/>
      <c r="E834" s="78"/>
    </row>
    <row r="835" spans="4:5" s="77" customFormat="1" x14ac:dyDescent="0.25">
      <c r="D835" s="78"/>
      <c r="E835" s="78"/>
    </row>
    <row r="836" spans="4:5" s="77" customFormat="1" x14ac:dyDescent="0.25">
      <c r="D836" s="78"/>
      <c r="E836" s="78"/>
    </row>
    <row r="837" spans="4:5" s="77" customFormat="1" x14ac:dyDescent="0.25">
      <c r="D837" s="78"/>
      <c r="E837" s="78"/>
    </row>
    <row r="838" spans="4:5" s="77" customFormat="1" x14ac:dyDescent="0.25">
      <c r="D838" s="78"/>
      <c r="E838" s="78"/>
    </row>
    <row r="839" spans="4:5" s="77" customFormat="1" x14ac:dyDescent="0.25">
      <c r="D839" s="78"/>
      <c r="E839" s="78"/>
    </row>
    <row r="840" spans="4:5" s="77" customFormat="1" x14ac:dyDescent="0.25">
      <c r="D840" s="78"/>
      <c r="E840" s="78"/>
    </row>
    <row r="841" spans="4:5" s="77" customFormat="1" x14ac:dyDescent="0.25">
      <c r="D841" s="78"/>
      <c r="E841" s="78"/>
    </row>
    <row r="842" spans="4:5" s="77" customFormat="1" x14ac:dyDescent="0.25">
      <c r="D842" s="78"/>
      <c r="E842" s="78"/>
    </row>
    <row r="843" spans="4:5" s="77" customFormat="1" x14ac:dyDescent="0.25">
      <c r="D843" s="78"/>
      <c r="E843" s="78"/>
    </row>
    <row r="844" spans="4:5" s="77" customFormat="1" x14ac:dyDescent="0.25">
      <c r="D844" s="78"/>
      <c r="E844" s="78"/>
    </row>
    <row r="845" spans="4:5" s="77" customFormat="1" x14ac:dyDescent="0.25">
      <c r="D845" s="78"/>
      <c r="E845" s="78"/>
    </row>
    <row r="846" spans="4:5" s="77" customFormat="1" x14ac:dyDescent="0.25">
      <c r="D846" s="78"/>
      <c r="E846" s="78"/>
    </row>
    <row r="847" spans="4:5" s="77" customFormat="1" x14ac:dyDescent="0.25">
      <c r="D847" s="78"/>
      <c r="E847" s="78"/>
    </row>
    <row r="848" spans="4:5" s="77" customFormat="1" x14ac:dyDescent="0.25">
      <c r="D848" s="78"/>
      <c r="E848" s="78"/>
    </row>
    <row r="849" spans="4:5" s="77" customFormat="1" x14ac:dyDescent="0.25">
      <c r="D849" s="78"/>
      <c r="E849" s="78"/>
    </row>
    <row r="850" spans="4:5" s="77" customFormat="1" x14ac:dyDescent="0.25">
      <c r="D850" s="78"/>
      <c r="E850" s="78"/>
    </row>
    <row r="851" spans="4:5" s="77" customFormat="1" x14ac:dyDescent="0.25">
      <c r="D851" s="78"/>
      <c r="E851" s="78"/>
    </row>
    <row r="852" spans="4:5" s="77" customFormat="1" x14ac:dyDescent="0.25">
      <c r="D852" s="78"/>
      <c r="E852" s="78"/>
    </row>
    <row r="853" spans="4:5" s="77" customFormat="1" x14ac:dyDescent="0.25">
      <c r="D853" s="78"/>
      <c r="E853" s="78"/>
    </row>
    <row r="854" spans="4:5" s="77" customFormat="1" x14ac:dyDescent="0.25">
      <c r="D854" s="78"/>
      <c r="E854" s="78"/>
    </row>
    <row r="855" spans="4:5" s="77" customFormat="1" x14ac:dyDescent="0.25">
      <c r="D855" s="78"/>
      <c r="E855" s="78"/>
    </row>
    <row r="856" spans="4:5" s="77" customFormat="1" x14ac:dyDescent="0.25">
      <c r="D856" s="78"/>
      <c r="E856" s="78"/>
    </row>
    <row r="857" spans="4:5" s="77" customFormat="1" x14ac:dyDescent="0.25">
      <c r="D857" s="78"/>
      <c r="E857" s="78"/>
    </row>
    <row r="858" spans="4:5" s="77" customFormat="1" x14ac:dyDescent="0.25">
      <c r="D858" s="78"/>
      <c r="E858" s="78"/>
    </row>
    <row r="859" spans="4:5" s="77" customFormat="1" x14ac:dyDescent="0.25">
      <c r="D859" s="78"/>
      <c r="E859" s="78"/>
    </row>
    <row r="860" spans="4:5" s="77" customFormat="1" x14ac:dyDescent="0.25">
      <c r="D860" s="78"/>
      <c r="E860" s="78"/>
    </row>
    <row r="861" spans="4:5" s="77" customFormat="1" x14ac:dyDescent="0.25">
      <c r="D861" s="78"/>
      <c r="E861" s="78"/>
    </row>
    <row r="862" spans="4:5" s="77" customFormat="1" x14ac:dyDescent="0.25">
      <c r="D862" s="78"/>
      <c r="E862" s="78"/>
    </row>
    <row r="863" spans="4:5" s="77" customFormat="1" x14ac:dyDescent="0.25">
      <c r="D863" s="78"/>
      <c r="E863" s="78"/>
    </row>
    <row r="864" spans="4:5" s="77" customFormat="1" x14ac:dyDescent="0.25">
      <c r="D864" s="78"/>
      <c r="E864" s="78"/>
    </row>
    <row r="865" spans="4:5" s="77" customFormat="1" x14ac:dyDescent="0.25">
      <c r="D865" s="78"/>
      <c r="E865" s="78"/>
    </row>
    <row r="866" spans="4:5" s="77" customFormat="1" x14ac:dyDescent="0.25">
      <c r="D866" s="78"/>
      <c r="E866" s="78"/>
    </row>
    <row r="867" spans="4:5" s="77" customFormat="1" x14ac:dyDescent="0.25">
      <c r="D867" s="78"/>
      <c r="E867" s="78"/>
    </row>
    <row r="868" spans="4:5" s="77" customFormat="1" x14ac:dyDescent="0.25">
      <c r="D868" s="78"/>
      <c r="E868" s="78"/>
    </row>
    <row r="869" spans="4:5" s="77" customFormat="1" x14ac:dyDescent="0.25">
      <c r="D869" s="78"/>
      <c r="E869" s="78"/>
    </row>
    <row r="870" spans="4:5" s="77" customFormat="1" x14ac:dyDescent="0.25">
      <c r="D870" s="78"/>
      <c r="E870" s="78"/>
    </row>
    <row r="871" spans="4:5" s="77" customFormat="1" x14ac:dyDescent="0.25">
      <c r="D871" s="78"/>
      <c r="E871" s="78"/>
    </row>
    <row r="872" spans="4:5" s="77" customFormat="1" x14ac:dyDescent="0.25">
      <c r="D872" s="78"/>
      <c r="E872" s="78"/>
    </row>
    <row r="873" spans="4:5" s="77" customFormat="1" x14ac:dyDescent="0.25">
      <c r="D873" s="78"/>
      <c r="E873" s="78"/>
    </row>
    <row r="874" spans="4:5" s="77" customFormat="1" x14ac:dyDescent="0.25">
      <c r="D874" s="78"/>
      <c r="E874" s="78"/>
    </row>
    <row r="875" spans="4:5" s="77" customFormat="1" x14ac:dyDescent="0.25">
      <c r="D875" s="78"/>
      <c r="E875" s="78"/>
    </row>
    <row r="876" spans="4:5" s="77" customFormat="1" x14ac:dyDescent="0.25">
      <c r="D876" s="78"/>
      <c r="E876" s="78"/>
    </row>
    <row r="877" spans="4:5" s="77" customFormat="1" x14ac:dyDescent="0.25">
      <c r="D877" s="78"/>
      <c r="E877" s="78"/>
    </row>
    <row r="878" spans="4:5" s="77" customFormat="1" x14ac:dyDescent="0.25">
      <c r="D878" s="78"/>
      <c r="E878" s="78"/>
    </row>
    <row r="879" spans="4:5" s="77" customFormat="1" x14ac:dyDescent="0.25">
      <c r="D879" s="78"/>
      <c r="E879" s="78"/>
    </row>
    <row r="880" spans="4:5" s="77" customFormat="1" x14ac:dyDescent="0.25">
      <c r="D880" s="78"/>
      <c r="E880" s="78"/>
    </row>
    <row r="881" spans="4:5" s="77" customFormat="1" x14ac:dyDescent="0.25">
      <c r="D881" s="78"/>
      <c r="E881" s="78"/>
    </row>
    <row r="882" spans="4:5" s="77" customFormat="1" x14ac:dyDescent="0.25">
      <c r="D882" s="78"/>
      <c r="E882" s="78"/>
    </row>
    <row r="883" spans="4:5" s="77" customFormat="1" x14ac:dyDescent="0.25">
      <c r="D883" s="78"/>
      <c r="E883" s="78"/>
    </row>
    <row r="884" spans="4:5" s="77" customFormat="1" x14ac:dyDescent="0.25">
      <c r="D884" s="78"/>
      <c r="E884" s="78"/>
    </row>
    <row r="885" spans="4:5" s="77" customFormat="1" x14ac:dyDescent="0.25">
      <c r="D885" s="78"/>
      <c r="E885" s="78"/>
    </row>
    <row r="886" spans="4:5" s="77" customFormat="1" x14ac:dyDescent="0.25">
      <c r="D886" s="78"/>
      <c r="E886" s="78"/>
    </row>
    <row r="887" spans="4:5" s="77" customFormat="1" x14ac:dyDescent="0.25">
      <c r="D887" s="78"/>
      <c r="E887" s="78"/>
    </row>
    <row r="888" spans="4:5" s="77" customFormat="1" x14ac:dyDescent="0.25">
      <c r="D888" s="78"/>
      <c r="E888" s="78"/>
    </row>
    <row r="889" spans="4:5" s="77" customFormat="1" x14ac:dyDescent="0.25">
      <c r="D889" s="78"/>
      <c r="E889" s="78"/>
    </row>
    <row r="890" spans="4:5" s="77" customFormat="1" x14ac:dyDescent="0.25">
      <c r="D890" s="78"/>
      <c r="E890" s="78"/>
    </row>
    <row r="891" spans="4:5" s="77" customFormat="1" x14ac:dyDescent="0.25">
      <c r="D891" s="78"/>
      <c r="E891" s="78"/>
    </row>
    <row r="892" spans="4:5" s="77" customFormat="1" x14ac:dyDescent="0.25">
      <c r="D892" s="78"/>
      <c r="E892" s="78"/>
    </row>
    <row r="893" spans="4:5" s="77" customFormat="1" x14ac:dyDescent="0.25">
      <c r="D893" s="78"/>
      <c r="E893" s="78"/>
    </row>
    <row r="894" spans="4:5" s="77" customFormat="1" x14ac:dyDescent="0.25">
      <c r="D894" s="78"/>
      <c r="E894" s="78"/>
    </row>
    <row r="895" spans="4:5" s="77" customFormat="1" x14ac:dyDescent="0.25">
      <c r="D895" s="78"/>
      <c r="E895" s="78"/>
    </row>
    <row r="896" spans="4:5" s="77" customFormat="1" x14ac:dyDescent="0.25">
      <c r="D896" s="78"/>
      <c r="E896" s="78"/>
    </row>
    <row r="897" spans="4:5" s="77" customFormat="1" x14ac:dyDescent="0.25">
      <c r="D897" s="78"/>
      <c r="E897" s="78"/>
    </row>
    <row r="898" spans="4:5" s="77" customFormat="1" x14ac:dyDescent="0.25">
      <c r="D898" s="78"/>
      <c r="E898" s="78"/>
    </row>
    <row r="899" spans="4:5" s="77" customFormat="1" x14ac:dyDescent="0.25">
      <c r="D899" s="78"/>
      <c r="E899" s="78"/>
    </row>
    <row r="900" spans="4:5" s="77" customFormat="1" x14ac:dyDescent="0.25">
      <c r="D900" s="78"/>
      <c r="E900" s="78"/>
    </row>
    <row r="901" spans="4:5" s="77" customFormat="1" x14ac:dyDescent="0.25">
      <c r="D901" s="78"/>
      <c r="E901" s="78"/>
    </row>
    <row r="902" spans="4:5" s="77" customFormat="1" x14ac:dyDescent="0.25">
      <c r="D902" s="78"/>
      <c r="E902" s="78"/>
    </row>
    <row r="903" spans="4:5" s="77" customFormat="1" x14ac:dyDescent="0.25">
      <c r="D903" s="78"/>
      <c r="E903" s="78"/>
    </row>
    <row r="904" spans="4:5" s="77" customFormat="1" x14ac:dyDescent="0.25">
      <c r="D904" s="78"/>
      <c r="E904" s="78"/>
    </row>
    <row r="905" spans="4:5" s="77" customFormat="1" x14ac:dyDescent="0.25">
      <c r="D905" s="78"/>
      <c r="E905" s="78"/>
    </row>
    <row r="906" spans="4:5" s="77" customFormat="1" x14ac:dyDescent="0.25">
      <c r="D906" s="78"/>
      <c r="E906" s="78"/>
    </row>
    <row r="907" spans="4:5" s="77" customFormat="1" x14ac:dyDescent="0.25">
      <c r="D907" s="78"/>
      <c r="E907" s="78"/>
    </row>
    <row r="908" spans="4:5" s="77" customFormat="1" x14ac:dyDescent="0.25">
      <c r="D908" s="78"/>
      <c r="E908" s="78"/>
    </row>
    <row r="909" spans="4:5" s="77" customFormat="1" x14ac:dyDescent="0.25">
      <c r="D909" s="78"/>
      <c r="E909" s="78"/>
    </row>
    <row r="910" spans="4:5" s="77" customFormat="1" x14ac:dyDescent="0.25">
      <c r="D910" s="78"/>
      <c r="E910" s="78"/>
    </row>
    <row r="911" spans="4:5" s="77" customFormat="1" x14ac:dyDescent="0.25">
      <c r="D911" s="78"/>
      <c r="E911" s="78"/>
    </row>
    <row r="912" spans="4:5" s="77" customFormat="1" x14ac:dyDescent="0.25">
      <c r="D912" s="78"/>
      <c r="E912" s="78"/>
    </row>
    <row r="913" spans="4:5" s="77" customFormat="1" x14ac:dyDescent="0.25">
      <c r="D913" s="78"/>
      <c r="E913" s="78"/>
    </row>
    <row r="914" spans="4:5" s="77" customFormat="1" x14ac:dyDescent="0.25">
      <c r="D914" s="78"/>
      <c r="E914" s="78"/>
    </row>
    <row r="915" spans="4:5" s="77" customFormat="1" x14ac:dyDescent="0.25">
      <c r="D915" s="78"/>
      <c r="E915" s="78"/>
    </row>
    <row r="916" spans="4:5" s="77" customFormat="1" x14ac:dyDescent="0.25">
      <c r="D916" s="78"/>
      <c r="E916" s="78"/>
    </row>
    <row r="917" spans="4:5" s="77" customFormat="1" x14ac:dyDescent="0.25">
      <c r="D917" s="78"/>
      <c r="E917" s="78"/>
    </row>
    <row r="918" spans="4:5" s="77" customFormat="1" x14ac:dyDescent="0.25">
      <c r="D918" s="78"/>
      <c r="E918" s="78"/>
    </row>
    <row r="919" spans="4:5" s="77" customFormat="1" x14ac:dyDescent="0.25">
      <c r="D919" s="78"/>
      <c r="E919" s="78"/>
    </row>
    <row r="920" spans="4:5" s="77" customFormat="1" x14ac:dyDescent="0.25">
      <c r="D920" s="78"/>
      <c r="E920" s="78"/>
    </row>
    <row r="921" spans="4:5" s="77" customFormat="1" x14ac:dyDescent="0.25">
      <c r="D921" s="78"/>
      <c r="E921" s="78"/>
    </row>
    <row r="922" spans="4:5" s="77" customFormat="1" x14ac:dyDescent="0.25">
      <c r="D922" s="78"/>
      <c r="E922" s="78"/>
    </row>
    <row r="923" spans="4:5" s="77" customFormat="1" x14ac:dyDescent="0.25">
      <c r="D923" s="78"/>
      <c r="E923" s="78"/>
    </row>
    <row r="924" spans="4:5" s="77" customFormat="1" x14ac:dyDescent="0.25">
      <c r="D924" s="78"/>
      <c r="E924" s="78"/>
    </row>
    <row r="925" spans="4:5" s="77" customFormat="1" x14ac:dyDescent="0.25">
      <c r="D925" s="78"/>
      <c r="E925" s="78"/>
    </row>
    <row r="926" spans="4:5" s="77" customFormat="1" x14ac:dyDescent="0.25">
      <c r="D926" s="78"/>
      <c r="E926" s="78"/>
    </row>
    <row r="927" spans="4:5" s="77" customFormat="1" x14ac:dyDescent="0.25">
      <c r="D927" s="78"/>
      <c r="E927" s="78"/>
    </row>
    <row r="928" spans="4:5" s="77" customFormat="1" x14ac:dyDescent="0.25">
      <c r="D928" s="78"/>
      <c r="E928" s="78"/>
    </row>
    <row r="929" spans="4:5" s="77" customFormat="1" x14ac:dyDescent="0.25">
      <c r="D929" s="78"/>
      <c r="E929" s="78"/>
    </row>
    <row r="930" spans="4:5" s="77" customFormat="1" x14ac:dyDescent="0.25">
      <c r="D930" s="78"/>
      <c r="E930" s="78"/>
    </row>
    <row r="931" spans="4:5" s="77" customFormat="1" x14ac:dyDescent="0.25">
      <c r="D931" s="78"/>
      <c r="E931" s="78"/>
    </row>
    <row r="932" spans="4:5" s="77" customFormat="1" x14ac:dyDescent="0.25">
      <c r="D932" s="78"/>
      <c r="E932" s="78"/>
    </row>
    <row r="933" spans="4:5" s="77" customFormat="1" x14ac:dyDescent="0.25">
      <c r="D933" s="78"/>
      <c r="E933" s="78"/>
    </row>
    <row r="934" spans="4:5" s="77" customFormat="1" x14ac:dyDescent="0.25">
      <c r="D934" s="78"/>
      <c r="E934" s="78"/>
    </row>
    <row r="935" spans="4:5" s="77" customFormat="1" x14ac:dyDescent="0.25">
      <c r="D935" s="78"/>
      <c r="E935" s="78"/>
    </row>
    <row r="936" spans="4:5" s="77" customFormat="1" x14ac:dyDescent="0.25">
      <c r="D936" s="78"/>
      <c r="E936" s="78"/>
    </row>
    <row r="937" spans="4:5" s="77" customFormat="1" x14ac:dyDescent="0.25">
      <c r="D937" s="78"/>
      <c r="E937" s="78"/>
    </row>
    <row r="938" spans="4:5" s="77" customFormat="1" x14ac:dyDescent="0.25">
      <c r="D938" s="78"/>
      <c r="E938" s="78"/>
    </row>
    <row r="939" spans="4:5" s="77" customFormat="1" x14ac:dyDescent="0.25">
      <c r="D939" s="78"/>
      <c r="E939" s="78"/>
    </row>
    <row r="940" spans="4:5" s="77" customFormat="1" x14ac:dyDescent="0.25">
      <c r="D940" s="78"/>
      <c r="E940" s="78"/>
    </row>
    <row r="941" spans="4:5" s="77" customFormat="1" x14ac:dyDescent="0.25">
      <c r="D941" s="78"/>
      <c r="E941" s="78"/>
    </row>
    <row r="942" spans="4:5" s="77" customFormat="1" x14ac:dyDescent="0.25">
      <c r="D942" s="78"/>
      <c r="E942" s="78"/>
    </row>
    <row r="943" spans="4:5" s="77" customFormat="1" x14ac:dyDescent="0.25">
      <c r="D943" s="78"/>
      <c r="E943" s="78"/>
    </row>
    <row r="944" spans="4:5" s="77" customFormat="1" x14ac:dyDescent="0.25">
      <c r="D944" s="78"/>
      <c r="E944" s="78"/>
    </row>
    <row r="945" spans="4:5" s="77" customFormat="1" x14ac:dyDescent="0.25">
      <c r="D945" s="78"/>
      <c r="E945" s="78"/>
    </row>
    <row r="946" spans="4:5" s="77" customFormat="1" x14ac:dyDescent="0.25">
      <c r="D946" s="78"/>
      <c r="E946" s="78"/>
    </row>
    <row r="947" spans="4:5" s="77" customFormat="1" x14ac:dyDescent="0.25">
      <c r="D947" s="78"/>
      <c r="E947" s="78"/>
    </row>
    <row r="948" spans="4:5" s="77" customFormat="1" x14ac:dyDescent="0.25">
      <c r="D948" s="78"/>
      <c r="E948" s="78"/>
    </row>
    <row r="949" spans="4:5" s="77" customFormat="1" x14ac:dyDescent="0.25">
      <c r="D949" s="78"/>
      <c r="E949" s="78"/>
    </row>
    <row r="950" spans="4:5" s="77" customFormat="1" x14ac:dyDescent="0.25">
      <c r="D950" s="78"/>
      <c r="E950" s="78"/>
    </row>
    <row r="951" spans="4:5" s="77" customFormat="1" x14ac:dyDescent="0.25">
      <c r="D951" s="78"/>
      <c r="E951" s="78"/>
    </row>
    <row r="952" spans="4:5" s="77" customFormat="1" x14ac:dyDescent="0.25">
      <c r="D952" s="78"/>
      <c r="E952" s="78"/>
    </row>
    <row r="953" spans="4:5" s="77" customFormat="1" x14ac:dyDescent="0.25">
      <c r="D953" s="78"/>
      <c r="E953" s="78"/>
    </row>
    <row r="954" spans="4:5" s="77" customFormat="1" x14ac:dyDescent="0.25">
      <c r="D954" s="78"/>
      <c r="E954" s="78"/>
    </row>
    <row r="955" spans="4:5" s="77" customFormat="1" x14ac:dyDescent="0.25">
      <c r="D955" s="78"/>
      <c r="E955" s="78"/>
    </row>
    <row r="956" spans="4:5" s="77" customFormat="1" x14ac:dyDescent="0.25">
      <c r="D956" s="78"/>
      <c r="E956" s="78"/>
    </row>
    <row r="957" spans="4:5" s="77" customFormat="1" x14ac:dyDescent="0.25">
      <c r="D957" s="78"/>
      <c r="E957" s="78"/>
    </row>
    <row r="958" spans="4:5" s="77" customFormat="1" x14ac:dyDescent="0.25">
      <c r="D958" s="78"/>
      <c r="E958" s="78"/>
    </row>
    <row r="959" spans="4:5" s="77" customFormat="1" x14ac:dyDescent="0.25">
      <c r="D959" s="78"/>
      <c r="E959" s="78"/>
    </row>
    <row r="960" spans="4:5" s="77" customFormat="1" x14ac:dyDescent="0.25">
      <c r="D960" s="78"/>
      <c r="E960" s="78"/>
    </row>
    <row r="961" spans="4:5" s="77" customFormat="1" x14ac:dyDescent="0.25">
      <c r="D961" s="78"/>
      <c r="E961" s="78"/>
    </row>
    <row r="962" spans="4:5" s="77" customFormat="1" x14ac:dyDescent="0.25">
      <c r="D962" s="78"/>
      <c r="E962" s="78"/>
    </row>
    <row r="963" spans="4:5" s="77" customFormat="1" x14ac:dyDescent="0.25">
      <c r="D963" s="78"/>
      <c r="E963" s="78"/>
    </row>
    <row r="964" spans="4:5" s="77" customFormat="1" x14ac:dyDescent="0.25">
      <c r="D964" s="78"/>
      <c r="E964" s="78"/>
    </row>
    <row r="965" spans="4:5" s="77" customFormat="1" x14ac:dyDescent="0.25">
      <c r="D965" s="78"/>
      <c r="E965" s="78"/>
    </row>
    <row r="966" spans="4:5" s="77" customFormat="1" x14ac:dyDescent="0.25">
      <c r="D966" s="78"/>
      <c r="E966" s="78"/>
    </row>
    <row r="967" spans="4:5" s="77" customFormat="1" x14ac:dyDescent="0.25">
      <c r="D967" s="78"/>
      <c r="E967" s="78"/>
    </row>
    <row r="968" spans="4:5" s="77" customFormat="1" x14ac:dyDescent="0.25">
      <c r="D968" s="78"/>
      <c r="E968" s="78"/>
    </row>
    <row r="969" spans="4:5" s="77" customFormat="1" x14ac:dyDescent="0.25">
      <c r="D969" s="78"/>
      <c r="E969" s="78"/>
    </row>
    <row r="970" spans="4:5" s="77" customFormat="1" x14ac:dyDescent="0.25">
      <c r="D970" s="78"/>
      <c r="E970" s="78"/>
    </row>
    <row r="971" spans="4:5" s="77" customFormat="1" x14ac:dyDescent="0.25">
      <c r="D971" s="78"/>
      <c r="E971" s="78"/>
    </row>
    <row r="972" spans="4:5" s="77" customFormat="1" x14ac:dyDescent="0.25">
      <c r="D972" s="78"/>
      <c r="E972" s="78"/>
    </row>
    <row r="973" spans="4:5" s="77" customFormat="1" x14ac:dyDescent="0.25">
      <c r="D973" s="78"/>
      <c r="E973" s="78"/>
    </row>
    <row r="974" spans="4:5" s="77" customFormat="1" x14ac:dyDescent="0.25">
      <c r="D974" s="78"/>
      <c r="E974" s="78"/>
    </row>
    <row r="975" spans="4:5" s="77" customFormat="1" x14ac:dyDescent="0.25">
      <c r="D975" s="78"/>
      <c r="E975" s="78"/>
    </row>
    <row r="976" spans="4:5" s="77" customFormat="1" x14ac:dyDescent="0.25">
      <c r="D976" s="78"/>
      <c r="E976" s="78"/>
    </row>
    <row r="977" spans="4:5" s="77" customFormat="1" x14ac:dyDescent="0.25">
      <c r="D977" s="78"/>
      <c r="E977" s="78"/>
    </row>
    <row r="978" spans="4:5" s="77" customFormat="1" x14ac:dyDescent="0.25">
      <c r="D978" s="78"/>
      <c r="E978" s="78"/>
    </row>
    <row r="979" spans="4:5" s="77" customFormat="1" x14ac:dyDescent="0.25">
      <c r="D979" s="78"/>
      <c r="E979" s="78"/>
    </row>
    <row r="980" spans="4:5" s="77" customFormat="1" x14ac:dyDescent="0.25">
      <c r="D980" s="78"/>
      <c r="E980" s="78"/>
    </row>
    <row r="981" spans="4:5" s="77" customFormat="1" x14ac:dyDescent="0.25">
      <c r="D981" s="78"/>
      <c r="E981" s="78"/>
    </row>
    <row r="982" spans="4:5" s="77" customFormat="1" x14ac:dyDescent="0.25">
      <c r="D982" s="78"/>
      <c r="E982" s="78"/>
    </row>
    <row r="983" spans="4:5" s="77" customFormat="1" x14ac:dyDescent="0.25">
      <c r="D983" s="78"/>
      <c r="E983" s="78"/>
    </row>
    <row r="984" spans="4:5" s="77" customFormat="1" x14ac:dyDescent="0.25">
      <c r="D984" s="78"/>
      <c r="E984" s="78"/>
    </row>
    <row r="985" spans="4:5" s="77" customFormat="1" x14ac:dyDescent="0.25">
      <c r="D985" s="78"/>
      <c r="E985" s="78"/>
    </row>
    <row r="986" spans="4:5" s="77" customFormat="1" x14ac:dyDescent="0.25">
      <c r="D986" s="78"/>
      <c r="E986" s="78"/>
    </row>
    <row r="987" spans="4:5" s="77" customFormat="1" x14ac:dyDescent="0.25">
      <c r="D987" s="78"/>
      <c r="E987" s="78"/>
    </row>
    <row r="988" spans="4:5" s="77" customFormat="1" x14ac:dyDescent="0.25">
      <c r="D988" s="78"/>
      <c r="E988" s="78"/>
    </row>
    <row r="989" spans="4:5" s="77" customFormat="1" x14ac:dyDescent="0.25">
      <c r="D989" s="78"/>
      <c r="E989" s="78"/>
    </row>
    <row r="990" spans="4:5" s="77" customFormat="1" x14ac:dyDescent="0.25">
      <c r="D990" s="78"/>
      <c r="E990" s="78"/>
    </row>
    <row r="991" spans="4:5" s="77" customFormat="1" x14ac:dyDescent="0.25">
      <c r="D991" s="78"/>
      <c r="E991" s="78"/>
    </row>
    <row r="992" spans="4:5" s="77" customFormat="1" x14ac:dyDescent="0.25">
      <c r="D992" s="78"/>
      <c r="E992" s="78"/>
    </row>
    <row r="993" spans="4:5" s="77" customFormat="1" x14ac:dyDescent="0.25">
      <c r="D993" s="78"/>
      <c r="E993" s="78"/>
    </row>
    <row r="994" spans="4:5" s="77" customFormat="1" x14ac:dyDescent="0.25">
      <c r="D994" s="78"/>
      <c r="E994" s="78"/>
    </row>
    <row r="995" spans="4:5" s="77" customFormat="1" x14ac:dyDescent="0.25">
      <c r="D995" s="78"/>
      <c r="E995" s="78"/>
    </row>
    <row r="996" spans="4:5" s="77" customFormat="1" x14ac:dyDescent="0.25">
      <c r="D996" s="78"/>
      <c r="E996" s="78"/>
    </row>
    <row r="997" spans="4:5" s="77" customFormat="1" x14ac:dyDescent="0.25">
      <c r="D997" s="78"/>
      <c r="E997" s="78"/>
    </row>
    <row r="998" spans="4:5" s="77" customFormat="1" x14ac:dyDescent="0.25">
      <c r="D998" s="78"/>
      <c r="E998" s="78"/>
    </row>
    <row r="999" spans="4:5" s="77" customFormat="1" x14ac:dyDescent="0.25">
      <c r="D999" s="78"/>
      <c r="E999" s="78"/>
    </row>
    <row r="1000" spans="4:5" s="77" customFormat="1" x14ac:dyDescent="0.25">
      <c r="D1000" s="78"/>
      <c r="E1000" s="78"/>
    </row>
    <row r="1001" spans="4:5" s="77" customFormat="1" x14ac:dyDescent="0.25">
      <c r="D1001" s="78"/>
      <c r="E1001" s="78"/>
    </row>
    <row r="1002" spans="4:5" s="77" customFormat="1" x14ac:dyDescent="0.25">
      <c r="D1002" s="78"/>
      <c r="E1002" s="78"/>
    </row>
    <row r="1003" spans="4:5" s="77" customFormat="1" x14ac:dyDescent="0.25">
      <c r="D1003" s="78"/>
      <c r="E1003" s="78"/>
    </row>
    <row r="1004" spans="4:5" s="77" customFormat="1" x14ac:dyDescent="0.25">
      <c r="D1004" s="78"/>
      <c r="E1004" s="78"/>
    </row>
    <row r="1005" spans="4:5" s="77" customFormat="1" x14ac:dyDescent="0.25">
      <c r="D1005" s="78"/>
      <c r="E1005" s="78"/>
    </row>
    <row r="1006" spans="4:5" s="77" customFormat="1" x14ac:dyDescent="0.25">
      <c r="D1006" s="78"/>
      <c r="E1006" s="78"/>
    </row>
    <row r="1007" spans="4:5" s="77" customFormat="1" x14ac:dyDescent="0.25">
      <c r="D1007" s="78"/>
      <c r="E1007" s="78"/>
    </row>
    <row r="1008" spans="4:5" s="77" customFormat="1" x14ac:dyDescent="0.25">
      <c r="D1008" s="78"/>
      <c r="E1008" s="78"/>
    </row>
    <row r="1009" spans="4:5" s="77" customFormat="1" x14ac:dyDescent="0.25">
      <c r="D1009" s="78"/>
      <c r="E1009" s="78"/>
    </row>
    <row r="1010" spans="4:5" s="77" customFormat="1" x14ac:dyDescent="0.25">
      <c r="D1010" s="78"/>
      <c r="E1010" s="78"/>
    </row>
    <row r="1011" spans="4:5" s="77" customFormat="1" x14ac:dyDescent="0.25">
      <c r="D1011" s="78"/>
      <c r="E1011" s="78"/>
    </row>
    <row r="1012" spans="4:5" s="77" customFormat="1" x14ac:dyDescent="0.25">
      <c r="D1012" s="78"/>
      <c r="E1012" s="78"/>
    </row>
    <row r="1013" spans="4:5" s="77" customFormat="1" x14ac:dyDescent="0.25">
      <c r="D1013" s="78"/>
      <c r="E1013" s="78"/>
    </row>
    <row r="1014" spans="4:5" s="77" customFormat="1" x14ac:dyDescent="0.25">
      <c r="D1014" s="78"/>
      <c r="E1014" s="78"/>
    </row>
    <row r="1015" spans="4:5" s="77" customFormat="1" x14ac:dyDescent="0.25">
      <c r="D1015" s="78"/>
      <c r="E1015" s="78"/>
    </row>
    <row r="1016" spans="4:5" s="77" customFormat="1" x14ac:dyDescent="0.25">
      <c r="D1016" s="78"/>
      <c r="E1016" s="78"/>
    </row>
    <row r="1017" spans="4:5" s="77" customFormat="1" x14ac:dyDescent="0.25">
      <c r="D1017" s="78"/>
      <c r="E1017" s="78"/>
    </row>
    <row r="1018" spans="4:5" s="77" customFormat="1" x14ac:dyDescent="0.25">
      <c r="D1018" s="78"/>
      <c r="E1018" s="78"/>
    </row>
    <row r="1019" spans="4:5" s="77" customFormat="1" x14ac:dyDescent="0.25">
      <c r="D1019" s="78"/>
      <c r="E1019" s="78"/>
    </row>
    <row r="1020" spans="4:5" s="77" customFormat="1" x14ac:dyDescent="0.25">
      <c r="D1020" s="78"/>
      <c r="E1020" s="78"/>
    </row>
    <row r="1021" spans="4:5" s="77" customFormat="1" x14ac:dyDescent="0.25">
      <c r="D1021" s="78"/>
      <c r="E1021" s="78"/>
    </row>
    <row r="1022" spans="4:5" s="77" customFormat="1" x14ac:dyDescent="0.25">
      <c r="D1022" s="78"/>
      <c r="E1022" s="78"/>
    </row>
    <row r="1023" spans="4:5" s="77" customFormat="1" x14ac:dyDescent="0.25">
      <c r="D1023" s="78"/>
      <c r="E1023" s="78"/>
    </row>
    <row r="1024" spans="4:5" s="77" customFormat="1" x14ac:dyDescent="0.25">
      <c r="D1024" s="78"/>
      <c r="E1024" s="78"/>
    </row>
    <row r="1025" spans="4:5" s="77" customFormat="1" x14ac:dyDescent="0.25">
      <c r="D1025" s="78"/>
      <c r="E1025" s="78"/>
    </row>
    <row r="1026" spans="4:5" s="77" customFormat="1" x14ac:dyDescent="0.25">
      <c r="D1026" s="78"/>
      <c r="E1026" s="78"/>
    </row>
    <row r="1027" spans="4:5" s="77" customFormat="1" x14ac:dyDescent="0.25">
      <c r="D1027" s="78"/>
      <c r="E1027" s="78"/>
    </row>
    <row r="1028" spans="4:5" s="77" customFormat="1" x14ac:dyDescent="0.25">
      <c r="D1028" s="78"/>
      <c r="E1028" s="78"/>
    </row>
    <row r="1029" spans="4:5" s="77" customFormat="1" x14ac:dyDescent="0.25">
      <c r="D1029" s="78"/>
      <c r="E1029" s="78"/>
    </row>
    <row r="1030" spans="4:5" s="77" customFormat="1" x14ac:dyDescent="0.25">
      <c r="D1030" s="78"/>
      <c r="E1030" s="78"/>
    </row>
    <row r="1031" spans="4:5" s="77" customFormat="1" x14ac:dyDescent="0.25">
      <c r="D1031" s="78"/>
      <c r="E1031" s="78"/>
    </row>
    <row r="1032" spans="4:5" s="77" customFormat="1" x14ac:dyDescent="0.25">
      <c r="D1032" s="78"/>
      <c r="E1032" s="78"/>
    </row>
    <row r="1033" spans="4:5" s="77" customFormat="1" x14ac:dyDescent="0.25">
      <c r="D1033" s="78"/>
      <c r="E1033" s="78"/>
    </row>
    <row r="1034" spans="4:5" s="77" customFormat="1" x14ac:dyDescent="0.25">
      <c r="D1034" s="78"/>
      <c r="E1034" s="78"/>
    </row>
    <row r="1035" spans="4:5" s="77" customFormat="1" x14ac:dyDescent="0.25">
      <c r="D1035" s="78"/>
      <c r="E1035" s="78"/>
    </row>
    <row r="1036" spans="4:5" s="77" customFormat="1" x14ac:dyDescent="0.25">
      <c r="D1036" s="78"/>
      <c r="E1036" s="78"/>
    </row>
    <row r="1037" spans="4:5" s="77" customFormat="1" x14ac:dyDescent="0.25">
      <c r="D1037" s="78"/>
      <c r="E1037" s="78"/>
    </row>
    <row r="1038" spans="4:5" s="77" customFormat="1" x14ac:dyDescent="0.25">
      <c r="D1038" s="78"/>
      <c r="E1038" s="78"/>
    </row>
    <row r="1039" spans="4:5" s="77" customFormat="1" x14ac:dyDescent="0.25">
      <c r="D1039" s="78"/>
      <c r="E1039" s="78"/>
    </row>
    <row r="1040" spans="4:5" s="77" customFormat="1" x14ac:dyDescent="0.25">
      <c r="D1040" s="78"/>
      <c r="E1040" s="78"/>
    </row>
    <row r="1041" spans="4:5" s="77" customFormat="1" x14ac:dyDescent="0.25">
      <c r="D1041" s="78"/>
      <c r="E1041" s="78"/>
    </row>
    <row r="1042" spans="4:5" s="77" customFormat="1" x14ac:dyDescent="0.25">
      <c r="D1042" s="78"/>
      <c r="E1042" s="78"/>
    </row>
    <row r="1043" spans="4:5" s="77" customFormat="1" x14ac:dyDescent="0.25">
      <c r="D1043" s="78"/>
      <c r="E1043" s="78"/>
    </row>
    <row r="1044" spans="4:5" s="77" customFormat="1" x14ac:dyDescent="0.25">
      <c r="D1044" s="78"/>
      <c r="E1044" s="78"/>
    </row>
    <row r="1045" spans="4:5" s="77" customFormat="1" x14ac:dyDescent="0.25">
      <c r="D1045" s="78"/>
      <c r="E1045" s="78"/>
    </row>
    <row r="1046" spans="4:5" s="77" customFormat="1" x14ac:dyDescent="0.25">
      <c r="D1046" s="78"/>
      <c r="E1046" s="78"/>
    </row>
    <row r="1047" spans="4:5" s="77" customFormat="1" x14ac:dyDescent="0.25">
      <c r="D1047" s="78"/>
      <c r="E1047" s="78"/>
    </row>
    <row r="1048" spans="4:5" s="77" customFormat="1" x14ac:dyDescent="0.25">
      <c r="D1048" s="78"/>
      <c r="E1048" s="78"/>
    </row>
    <row r="1049" spans="4:5" s="77" customFormat="1" x14ac:dyDescent="0.25">
      <c r="D1049" s="78"/>
      <c r="E1049" s="78"/>
    </row>
    <row r="1050" spans="4:5" s="77" customFormat="1" x14ac:dyDescent="0.25">
      <c r="D1050" s="78"/>
      <c r="E1050" s="78"/>
    </row>
    <row r="1051" spans="4:5" s="77" customFormat="1" x14ac:dyDescent="0.25">
      <c r="D1051" s="78"/>
      <c r="E1051" s="78"/>
    </row>
    <row r="1052" spans="4:5" s="77" customFormat="1" x14ac:dyDescent="0.25">
      <c r="D1052" s="78"/>
      <c r="E1052" s="78"/>
    </row>
    <row r="1053" spans="4:5" s="77" customFormat="1" x14ac:dyDescent="0.25">
      <c r="D1053" s="78"/>
      <c r="E1053" s="78"/>
    </row>
    <row r="1054" spans="4:5" s="77" customFormat="1" x14ac:dyDescent="0.25">
      <c r="D1054" s="78"/>
      <c r="E1054" s="78"/>
    </row>
    <row r="1055" spans="4:5" s="77" customFormat="1" x14ac:dyDescent="0.25">
      <c r="D1055" s="78"/>
      <c r="E1055" s="78"/>
    </row>
    <row r="1056" spans="4:5" s="77" customFormat="1" x14ac:dyDescent="0.25">
      <c r="D1056" s="78"/>
      <c r="E1056" s="78"/>
    </row>
    <row r="1057" spans="4:5" s="77" customFormat="1" x14ac:dyDescent="0.25">
      <c r="D1057" s="78"/>
      <c r="E1057" s="78"/>
    </row>
    <row r="1058" spans="4:5" s="77" customFormat="1" x14ac:dyDescent="0.25">
      <c r="D1058" s="78"/>
      <c r="E1058" s="78"/>
    </row>
    <row r="1059" spans="4:5" s="77" customFormat="1" x14ac:dyDescent="0.25">
      <c r="D1059" s="78"/>
      <c r="E1059" s="78"/>
    </row>
    <row r="1060" spans="4:5" s="77" customFormat="1" x14ac:dyDescent="0.25">
      <c r="D1060" s="78"/>
      <c r="E1060" s="78"/>
    </row>
    <row r="1061" spans="4:5" s="77" customFormat="1" x14ac:dyDescent="0.25">
      <c r="D1061" s="78"/>
      <c r="E1061" s="78"/>
    </row>
    <row r="1062" spans="4:5" s="77" customFormat="1" x14ac:dyDescent="0.25">
      <c r="D1062" s="78"/>
      <c r="E1062" s="78"/>
    </row>
    <row r="1063" spans="4:5" s="77" customFormat="1" x14ac:dyDescent="0.25">
      <c r="D1063" s="78"/>
      <c r="E1063" s="78"/>
    </row>
    <row r="1064" spans="4:5" s="77" customFormat="1" x14ac:dyDescent="0.25">
      <c r="D1064" s="78"/>
      <c r="E1064" s="78"/>
    </row>
    <row r="1065" spans="4:5" s="77" customFormat="1" x14ac:dyDescent="0.25">
      <c r="D1065" s="78"/>
      <c r="E1065" s="78"/>
    </row>
    <row r="1066" spans="4:5" s="77" customFormat="1" x14ac:dyDescent="0.25">
      <c r="D1066" s="78"/>
      <c r="E1066" s="78"/>
    </row>
    <row r="1067" spans="4:5" s="77" customFormat="1" x14ac:dyDescent="0.25">
      <c r="D1067" s="78"/>
      <c r="E1067" s="78"/>
    </row>
    <row r="1068" spans="4:5" s="77" customFormat="1" x14ac:dyDescent="0.25">
      <c r="D1068" s="78"/>
      <c r="E1068" s="78"/>
    </row>
    <row r="1069" spans="4:5" s="77" customFormat="1" x14ac:dyDescent="0.25">
      <c r="D1069" s="78"/>
      <c r="E1069" s="78"/>
    </row>
    <row r="1070" spans="4:5" s="77" customFormat="1" x14ac:dyDescent="0.25">
      <c r="D1070" s="78"/>
      <c r="E1070" s="78"/>
    </row>
    <row r="1071" spans="4:5" s="77" customFormat="1" x14ac:dyDescent="0.25">
      <c r="D1071" s="78"/>
      <c r="E1071" s="78"/>
    </row>
    <row r="1072" spans="4:5" s="77" customFormat="1" x14ac:dyDescent="0.25">
      <c r="D1072" s="78"/>
      <c r="E1072" s="78"/>
    </row>
    <row r="1073" spans="4:5" s="77" customFormat="1" x14ac:dyDescent="0.25">
      <c r="D1073" s="78"/>
      <c r="E1073" s="78"/>
    </row>
    <row r="1074" spans="4:5" s="77" customFormat="1" x14ac:dyDescent="0.25">
      <c r="D1074" s="78"/>
      <c r="E1074" s="78"/>
    </row>
    <row r="1075" spans="4:5" s="77" customFormat="1" x14ac:dyDescent="0.25">
      <c r="D1075" s="78"/>
      <c r="E1075" s="78"/>
    </row>
    <row r="1076" spans="4:5" s="77" customFormat="1" x14ac:dyDescent="0.25">
      <c r="D1076" s="78"/>
      <c r="E1076" s="78"/>
    </row>
    <row r="1077" spans="4:5" s="77" customFormat="1" x14ac:dyDescent="0.25">
      <c r="D1077" s="78"/>
      <c r="E1077" s="78"/>
    </row>
    <row r="1078" spans="4:5" s="77" customFormat="1" x14ac:dyDescent="0.25">
      <c r="D1078" s="78"/>
      <c r="E1078" s="78"/>
    </row>
    <row r="1079" spans="4:5" s="77" customFormat="1" x14ac:dyDescent="0.25">
      <c r="D1079" s="78"/>
      <c r="E1079" s="78"/>
    </row>
    <row r="1080" spans="4:5" s="77" customFormat="1" x14ac:dyDescent="0.25">
      <c r="D1080" s="78"/>
      <c r="E1080" s="78"/>
    </row>
    <row r="1081" spans="4:5" s="77" customFormat="1" x14ac:dyDescent="0.25">
      <c r="D1081" s="78"/>
      <c r="E1081" s="78"/>
    </row>
    <row r="1082" spans="4:5" s="77" customFormat="1" x14ac:dyDescent="0.25">
      <c r="D1082" s="78"/>
      <c r="E1082" s="78"/>
    </row>
    <row r="1083" spans="4:5" s="77" customFormat="1" x14ac:dyDescent="0.25">
      <c r="D1083" s="78"/>
      <c r="E1083" s="78"/>
    </row>
    <row r="1084" spans="4:5" s="77" customFormat="1" x14ac:dyDescent="0.25">
      <c r="D1084" s="78"/>
      <c r="E1084" s="78"/>
    </row>
    <row r="1085" spans="4:5" s="77" customFormat="1" x14ac:dyDescent="0.25">
      <c r="D1085" s="78"/>
      <c r="E1085" s="78"/>
    </row>
    <row r="1086" spans="4:5" s="77" customFormat="1" x14ac:dyDescent="0.25">
      <c r="D1086" s="78"/>
      <c r="E1086" s="78"/>
    </row>
    <row r="1087" spans="4:5" s="77" customFormat="1" x14ac:dyDescent="0.25">
      <c r="D1087" s="78"/>
      <c r="E1087" s="78"/>
    </row>
    <row r="1088" spans="4:5" s="77" customFormat="1" x14ac:dyDescent="0.25">
      <c r="D1088" s="78"/>
      <c r="E1088" s="78"/>
    </row>
    <row r="1089" spans="4:5" s="77" customFormat="1" x14ac:dyDescent="0.25">
      <c r="D1089" s="78"/>
      <c r="E1089" s="78"/>
    </row>
    <row r="1090" spans="4:5" s="77" customFormat="1" x14ac:dyDescent="0.25">
      <c r="D1090" s="78"/>
      <c r="E1090" s="78"/>
    </row>
    <row r="1091" spans="4:5" s="77" customFormat="1" x14ac:dyDescent="0.25">
      <c r="D1091" s="78"/>
      <c r="E1091" s="78"/>
    </row>
    <row r="1092" spans="4:5" s="77" customFormat="1" x14ac:dyDescent="0.25">
      <c r="D1092" s="78"/>
      <c r="E1092" s="78"/>
    </row>
    <row r="1093" spans="4:5" s="77" customFormat="1" x14ac:dyDescent="0.25">
      <c r="D1093" s="78"/>
      <c r="E1093" s="78"/>
    </row>
    <row r="1094" spans="4:5" s="77" customFormat="1" x14ac:dyDescent="0.25">
      <c r="D1094" s="78"/>
      <c r="E1094" s="78"/>
    </row>
    <row r="1095" spans="4:5" s="77" customFormat="1" x14ac:dyDescent="0.25">
      <c r="D1095" s="78"/>
      <c r="E1095" s="78"/>
    </row>
    <row r="1096" spans="4:5" s="77" customFormat="1" x14ac:dyDescent="0.25">
      <c r="D1096" s="78"/>
      <c r="E1096" s="78"/>
    </row>
    <row r="1097" spans="4:5" s="77" customFormat="1" x14ac:dyDescent="0.25">
      <c r="D1097" s="78"/>
      <c r="E1097" s="78"/>
    </row>
    <row r="1098" spans="4:5" s="77" customFormat="1" x14ac:dyDescent="0.25">
      <c r="D1098" s="78"/>
      <c r="E1098" s="78"/>
    </row>
    <row r="1099" spans="4:5" s="77" customFormat="1" x14ac:dyDescent="0.25">
      <c r="D1099" s="78"/>
      <c r="E1099" s="78"/>
    </row>
    <row r="1100" spans="4:5" s="77" customFormat="1" x14ac:dyDescent="0.25">
      <c r="D1100" s="78"/>
      <c r="E1100" s="78"/>
    </row>
    <row r="1101" spans="4:5" s="77" customFormat="1" x14ac:dyDescent="0.25">
      <c r="D1101" s="78"/>
      <c r="E1101" s="78"/>
    </row>
    <row r="1102" spans="4:5" s="77" customFormat="1" x14ac:dyDescent="0.25">
      <c r="D1102" s="78"/>
      <c r="E1102" s="78"/>
    </row>
    <row r="1103" spans="4:5" s="77" customFormat="1" x14ac:dyDescent="0.25">
      <c r="D1103" s="78"/>
      <c r="E1103" s="78"/>
    </row>
    <row r="1104" spans="4:5" s="77" customFormat="1" x14ac:dyDescent="0.25">
      <c r="D1104" s="78"/>
      <c r="E1104" s="78"/>
    </row>
    <row r="1105" spans="4:5" s="77" customFormat="1" x14ac:dyDescent="0.25">
      <c r="D1105" s="78"/>
      <c r="E1105" s="78"/>
    </row>
    <row r="1106" spans="4:5" s="77" customFormat="1" x14ac:dyDescent="0.25">
      <c r="D1106" s="78"/>
      <c r="E1106" s="78"/>
    </row>
    <row r="1107" spans="4:5" s="77" customFormat="1" x14ac:dyDescent="0.25">
      <c r="D1107" s="78"/>
      <c r="E1107" s="78"/>
    </row>
    <row r="1108" spans="4:5" s="77" customFormat="1" x14ac:dyDescent="0.25">
      <c r="D1108" s="78"/>
      <c r="E1108" s="78"/>
    </row>
    <row r="1109" spans="4:5" s="77" customFormat="1" x14ac:dyDescent="0.25">
      <c r="D1109" s="78"/>
      <c r="E1109" s="78"/>
    </row>
    <row r="1110" spans="4:5" s="77" customFormat="1" x14ac:dyDescent="0.25">
      <c r="D1110" s="78"/>
      <c r="E1110" s="78"/>
    </row>
    <row r="1111" spans="4:5" s="77" customFormat="1" x14ac:dyDescent="0.25">
      <c r="D1111" s="78"/>
      <c r="E1111" s="78"/>
    </row>
    <row r="1112" spans="4:5" s="77" customFormat="1" x14ac:dyDescent="0.25">
      <c r="D1112" s="78"/>
      <c r="E1112" s="78"/>
    </row>
    <row r="1113" spans="4:5" s="77" customFormat="1" x14ac:dyDescent="0.25">
      <c r="D1113" s="78"/>
      <c r="E1113" s="78"/>
    </row>
    <row r="1114" spans="4:5" s="77" customFormat="1" x14ac:dyDescent="0.25">
      <c r="D1114" s="78"/>
      <c r="E1114" s="78"/>
    </row>
    <row r="1115" spans="4:5" s="77" customFormat="1" x14ac:dyDescent="0.25">
      <c r="D1115" s="78"/>
      <c r="E1115" s="78"/>
    </row>
    <row r="1116" spans="4:5" s="77" customFormat="1" x14ac:dyDescent="0.25">
      <c r="D1116" s="78"/>
      <c r="E1116" s="78"/>
    </row>
    <row r="1117" spans="4:5" s="77" customFormat="1" x14ac:dyDescent="0.25">
      <c r="D1117" s="78"/>
      <c r="E1117" s="78"/>
    </row>
    <row r="1118" spans="4:5" s="77" customFormat="1" x14ac:dyDescent="0.25">
      <c r="D1118" s="78"/>
      <c r="E1118" s="78"/>
    </row>
    <row r="1119" spans="4:5" s="77" customFormat="1" x14ac:dyDescent="0.25">
      <c r="D1119" s="78"/>
      <c r="E1119" s="78"/>
    </row>
    <row r="1120" spans="4:5" s="77" customFormat="1" x14ac:dyDescent="0.25">
      <c r="D1120" s="78"/>
      <c r="E1120" s="78"/>
    </row>
    <row r="1121" spans="4:5" s="77" customFormat="1" x14ac:dyDescent="0.25">
      <c r="D1121" s="78"/>
      <c r="E1121" s="78"/>
    </row>
    <row r="1122" spans="4:5" s="77" customFormat="1" x14ac:dyDescent="0.25">
      <c r="D1122" s="78"/>
      <c r="E1122" s="78"/>
    </row>
    <row r="1123" spans="4:5" s="77" customFormat="1" x14ac:dyDescent="0.25">
      <c r="D1123" s="78"/>
      <c r="E1123" s="78"/>
    </row>
    <row r="1124" spans="4:5" s="77" customFormat="1" x14ac:dyDescent="0.25">
      <c r="D1124" s="78"/>
      <c r="E1124" s="78"/>
    </row>
    <row r="1125" spans="4:5" s="77" customFormat="1" x14ac:dyDescent="0.25">
      <c r="D1125" s="78"/>
      <c r="E1125" s="78"/>
    </row>
    <row r="1126" spans="4:5" s="77" customFormat="1" x14ac:dyDescent="0.25">
      <c r="D1126" s="78"/>
      <c r="E1126" s="78"/>
    </row>
    <row r="1127" spans="4:5" s="77" customFormat="1" x14ac:dyDescent="0.25">
      <c r="D1127" s="78"/>
      <c r="E1127" s="78"/>
    </row>
    <row r="1128" spans="4:5" s="77" customFormat="1" x14ac:dyDescent="0.25">
      <c r="D1128" s="78"/>
      <c r="E1128" s="78"/>
    </row>
    <row r="1129" spans="4:5" s="77" customFormat="1" x14ac:dyDescent="0.25">
      <c r="D1129" s="78"/>
      <c r="E1129" s="78"/>
    </row>
    <row r="1130" spans="4:5" s="77" customFormat="1" x14ac:dyDescent="0.25">
      <c r="D1130" s="78"/>
      <c r="E1130" s="78"/>
    </row>
    <row r="1131" spans="4:5" s="77" customFormat="1" x14ac:dyDescent="0.25">
      <c r="D1131" s="78"/>
      <c r="E1131" s="78"/>
    </row>
    <row r="1132" spans="4:5" s="77" customFormat="1" x14ac:dyDescent="0.25">
      <c r="D1132" s="78"/>
      <c r="E1132" s="78"/>
    </row>
    <row r="1133" spans="4:5" s="77" customFormat="1" x14ac:dyDescent="0.25">
      <c r="D1133" s="78"/>
      <c r="E1133" s="78"/>
    </row>
    <row r="1134" spans="4:5" s="77" customFormat="1" x14ac:dyDescent="0.25">
      <c r="D1134" s="78"/>
      <c r="E1134" s="78"/>
    </row>
    <row r="1135" spans="4:5" s="77" customFormat="1" x14ac:dyDescent="0.25">
      <c r="D1135" s="78"/>
      <c r="E1135" s="78"/>
    </row>
    <row r="1136" spans="4:5" s="77" customFormat="1" x14ac:dyDescent="0.25">
      <c r="D1136" s="78"/>
      <c r="E1136" s="78"/>
    </row>
    <row r="1137" spans="4:5" s="77" customFormat="1" x14ac:dyDescent="0.25">
      <c r="D1137" s="78"/>
      <c r="E1137" s="78"/>
    </row>
    <row r="1138" spans="4:5" s="77" customFormat="1" x14ac:dyDescent="0.25">
      <c r="D1138" s="78"/>
      <c r="E1138" s="78"/>
    </row>
    <row r="1139" spans="4:5" s="77" customFormat="1" x14ac:dyDescent="0.25">
      <c r="D1139" s="78"/>
      <c r="E1139" s="78"/>
    </row>
    <row r="1140" spans="4:5" s="77" customFormat="1" x14ac:dyDescent="0.25">
      <c r="D1140" s="78"/>
      <c r="E1140" s="78"/>
    </row>
    <row r="1141" spans="4:5" s="77" customFormat="1" x14ac:dyDescent="0.25">
      <c r="D1141" s="78"/>
      <c r="E1141" s="78"/>
    </row>
    <row r="1142" spans="4:5" s="77" customFormat="1" x14ac:dyDescent="0.25">
      <c r="D1142" s="78"/>
      <c r="E1142" s="78"/>
    </row>
    <row r="1143" spans="4:5" s="77" customFormat="1" x14ac:dyDescent="0.25">
      <c r="D1143" s="78"/>
      <c r="E1143" s="78"/>
    </row>
    <row r="1144" spans="4:5" s="77" customFormat="1" x14ac:dyDescent="0.25">
      <c r="D1144" s="78"/>
      <c r="E1144" s="78"/>
    </row>
    <row r="1145" spans="4:5" s="77" customFormat="1" x14ac:dyDescent="0.25">
      <c r="D1145" s="78"/>
      <c r="E1145" s="78"/>
    </row>
    <row r="1146" spans="4:5" s="77" customFormat="1" x14ac:dyDescent="0.25">
      <c r="D1146" s="78"/>
      <c r="E1146" s="78"/>
    </row>
    <row r="1147" spans="4:5" s="77" customFormat="1" x14ac:dyDescent="0.25">
      <c r="D1147" s="78"/>
      <c r="E1147" s="78"/>
    </row>
    <row r="1148" spans="4:5" s="77" customFormat="1" x14ac:dyDescent="0.25">
      <c r="D1148" s="78"/>
      <c r="E1148" s="78"/>
    </row>
    <row r="1149" spans="4:5" s="77" customFormat="1" x14ac:dyDescent="0.25">
      <c r="D1149" s="78"/>
      <c r="E1149" s="78"/>
    </row>
    <row r="1150" spans="4:5" s="77" customFormat="1" x14ac:dyDescent="0.25">
      <c r="D1150" s="78"/>
      <c r="E1150" s="78"/>
    </row>
    <row r="1151" spans="4:5" s="77" customFormat="1" x14ac:dyDescent="0.25">
      <c r="D1151" s="78"/>
      <c r="E1151" s="78"/>
    </row>
    <row r="1152" spans="4:5" s="77" customFormat="1" x14ac:dyDescent="0.25">
      <c r="D1152" s="78"/>
      <c r="E1152" s="78"/>
    </row>
    <row r="1153" spans="4:5" s="77" customFormat="1" x14ac:dyDescent="0.25">
      <c r="D1153" s="78"/>
      <c r="E1153" s="78"/>
    </row>
    <row r="1154" spans="4:5" s="77" customFormat="1" x14ac:dyDescent="0.25">
      <c r="D1154" s="78"/>
      <c r="E1154" s="78"/>
    </row>
    <row r="1155" spans="4:5" s="77" customFormat="1" x14ac:dyDescent="0.25">
      <c r="D1155" s="78"/>
      <c r="E1155" s="78"/>
    </row>
    <row r="1156" spans="4:5" s="77" customFormat="1" x14ac:dyDescent="0.25">
      <c r="D1156" s="78"/>
      <c r="E1156" s="78"/>
    </row>
    <row r="1157" spans="4:5" s="77" customFormat="1" x14ac:dyDescent="0.25">
      <c r="D1157" s="78"/>
      <c r="E1157" s="78"/>
    </row>
    <row r="1158" spans="4:5" s="77" customFormat="1" x14ac:dyDescent="0.25">
      <c r="D1158" s="78"/>
      <c r="E1158" s="78"/>
    </row>
    <row r="1159" spans="4:5" s="77" customFormat="1" x14ac:dyDescent="0.25">
      <c r="D1159" s="78"/>
      <c r="E1159" s="78"/>
    </row>
    <row r="1160" spans="4:5" s="77" customFormat="1" x14ac:dyDescent="0.25">
      <c r="D1160" s="78"/>
      <c r="E1160" s="78"/>
    </row>
    <row r="1161" spans="4:5" s="77" customFormat="1" x14ac:dyDescent="0.25">
      <c r="D1161" s="78"/>
      <c r="E1161" s="78"/>
    </row>
    <row r="1162" spans="4:5" s="77" customFormat="1" x14ac:dyDescent="0.25">
      <c r="D1162" s="78"/>
      <c r="E1162" s="78"/>
    </row>
    <row r="1163" spans="4:5" s="77" customFormat="1" x14ac:dyDescent="0.25">
      <c r="D1163" s="78"/>
      <c r="E1163" s="78"/>
    </row>
    <row r="1164" spans="4:5" s="77" customFormat="1" x14ac:dyDescent="0.25">
      <c r="D1164" s="78"/>
      <c r="E1164" s="78"/>
    </row>
    <row r="1165" spans="4:5" s="77" customFormat="1" x14ac:dyDescent="0.25">
      <c r="D1165" s="78"/>
      <c r="E1165" s="78"/>
    </row>
    <row r="1166" spans="4:5" s="77" customFormat="1" x14ac:dyDescent="0.25">
      <c r="D1166" s="78"/>
      <c r="E1166" s="78"/>
    </row>
    <row r="1167" spans="4:5" s="77" customFormat="1" x14ac:dyDescent="0.25">
      <c r="D1167" s="78"/>
      <c r="E1167" s="78"/>
    </row>
    <row r="1168" spans="4:5" s="77" customFormat="1" x14ac:dyDescent="0.25">
      <c r="D1168" s="78"/>
      <c r="E1168" s="78"/>
    </row>
    <row r="1169" spans="4:5" s="77" customFormat="1" x14ac:dyDescent="0.25">
      <c r="D1169" s="78"/>
      <c r="E1169" s="78"/>
    </row>
    <row r="1170" spans="4:5" s="77" customFormat="1" x14ac:dyDescent="0.25">
      <c r="D1170" s="78"/>
      <c r="E1170" s="78"/>
    </row>
    <row r="1171" spans="4:5" s="77" customFormat="1" x14ac:dyDescent="0.25">
      <c r="D1171" s="78"/>
      <c r="E1171" s="78"/>
    </row>
    <row r="1172" spans="4:5" s="77" customFormat="1" x14ac:dyDescent="0.25">
      <c r="D1172" s="78"/>
      <c r="E1172" s="78"/>
    </row>
    <row r="1173" spans="4:5" s="77" customFormat="1" x14ac:dyDescent="0.25">
      <c r="D1173" s="78"/>
      <c r="E1173" s="78"/>
    </row>
    <row r="1174" spans="4:5" s="77" customFormat="1" x14ac:dyDescent="0.25">
      <c r="D1174" s="78"/>
      <c r="E1174" s="78"/>
    </row>
    <row r="1175" spans="4:5" s="77" customFormat="1" x14ac:dyDescent="0.25">
      <c r="D1175" s="78"/>
      <c r="E1175" s="78"/>
    </row>
    <row r="1176" spans="4:5" s="77" customFormat="1" x14ac:dyDescent="0.25">
      <c r="D1176" s="78"/>
      <c r="E1176" s="78"/>
    </row>
    <row r="1177" spans="4:5" s="77" customFormat="1" x14ac:dyDescent="0.25">
      <c r="D1177" s="78"/>
      <c r="E1177" s="78"/>
    </row>
    <row r="1178" spans="4:5" s="77" customFormat="1" x14ac:dyDescent="0.25">
      <c r="D1178" s="78"/>
      <c r="E1178" s="78"/>
    </row>
    <row r="1179" spans="4:5" s="77" customFormat="1" x14ac:dyDescent="0.25">
      <c r="D1179" s="78"/>
      <c r="E1179" s="78"/>
    </row>
    <row r="1180" spans="4:5" s="77" customFormat="1" x14ac:dyDescent="0.25">
      <c r="D1180" s="78"/>
      <c r="E1180" s="78"/>
    </row>
    <row r="1181" spans="4:5" s="77" customFormat="1" x14ac:dyDescent="0.25">
      <c r="D1181" s="78"/>
      <c r="E1181" s="78"/>
    </row>
    <row r="1182" spans="4:5" s="77" customFormat="1" x14ac:dyDescent="0.25">
      <c r="D1182" s="78"/>
      <c r="E1182" s="78"/>
    </row>
    <row r="1183" spans="4:5" s="77" customFormat="1" x14ac:dyDescent="0.25">
      <c r="D1183" s="78"/>
      <c r="E1183" s="78"/>
    </row>
    <row r="1184" spans="4:5" s="77" customFormat="1" x14ac:dyDescent="0.25">
      <c r="D1184" s="78"/>
      <c r="E1184" s="78"/>
    </row>
    <row r="1185" spans="4:5" s="77" customFormat="1" x14ac:dyDescent="0.25">
      <c r="D1185" s="78"/>
      <c r="E1185" s="78"/>
    </row>
    <row r="1186" spans="4:5" s="77" customFormat="1" x14ac:dyDescent="0.25">
      <c r="D1186" s="78"/>
      <c r="E1186" s="78"/>
    </row>
    <row r="1187" spans="4:5" s="77" customFormat="1" x14ac:dyDescent="0.25">
      <c r="D1187" s="78"/>
      <c r="E1187" s="78"/>
    </row>
    <row r="1188" spans="4:5" s="77" customFormat="1" x14ac:dyDescent="0.25">
      <c r="D1188" s="78"/>
      <c r="E1188" s="78"/>
    </row>
    <row r="1189" spans="4:5" s="77" customFormat="1" x14ac:dyDescent="0.25">
      <c r="D1189" s="78"/>
      <c r="E1189" s="78"/>
    </row>
    <row r="1190" spans="4:5" s="77" customFormat="1" x14ac:dyDescent="0.25">
      <c r="D1190" s="78"/>
      <c r="E1190" s="78"/>
    </row>
    <row r="1191" spans="4:5" s="77" customFormat="1" x14ac:dyDescent="0.25">
      <c r="D1191" s="78"/>
      <c r="E1191" s="78"/>
    </row>
    <row r="1192" spans="4:5" s="77" customFormat="1" x14ac:dyDescent="0.25">
      <c r="D1192" s="78"/>
      <c r="E1192" s="78"/>
    </row>
    <row r="1193" spans="4:5" s="77" customFormat="1" x14ac:dyDescent="0.25">
      <c r="D1193" s="78"/>
      <c r="E1193" s="78"/>
    </row>
    <row r="1194" spans="4:5" s="77" customFormat="1" x14ac:dyDescent="0.25">
      <c r="D1194" s="78"/>
      <c r="E1194" s="78"/>
    </row>
    <row r="1195" spans="4:5" s="77" customFormat="1" x14ac:dyDescent="0.25">
      <c r="D1195" s="78"/>
      <c r="E1195" s="78"/>
    </row>
    <row r="1196" spans="4:5" s="77" customFormat="1" x14ac:dyDescent="0.25">
      <c r="D1196" s="78"/>
      <c r="E1196" s="78"/>
    </row>
    <row r="1197" spans="4:5" s="77" customFormat="1" x14ac:dyDescent="0.25">
      <c r="D1197" s="78"/>
      <c r="E1197" s="78"/>
    </row>
    <row r="1198" spans="4:5" s="77" customFormat="1" x14ac:dyDescent="0.25">
      <c r="D1198" s="78"/>
      <c r="E1198" s="78"/>
    </row>
    <row r="1199" spans="4:5" s="77" customFormat="1" x14ac:dyDescent="0.25">
      <c r="D1199" s="78"/>
      <c r="E1199" s="78"/>
    </row>
    <row r="1200" spans="4:5" s="77" customFormat="1" x14ac:dyDescent="0.25">
      <c r="D1200" s="78"/>
      <c r="E1200" s="78"/>
    </row>
    <row r="1201" spans="4:5" s="77" customFormat="1" x14ac:dyDescent="0.25">
      <c r="D1201" s="78"/>
      <c r="E1201" s="78"/>
    </row>
    <row r="1202" spans="4:5" s="77" customFormat="1" x14ac:dyDescent="0.25">
      <c r="D1202" s="78"/>
      <c r="E1202" s="78"/>
    </row>
    <row r="1203" spans="4:5" s="77" customFormat="1" x14ac:dyDescent="0.25">
      <c r="D1203" s="78"/>
      <c r="E1203" s="78"/>
    </row>
    <row r="1204" spans="4:5" s="77" customFormat="1" x14ac:dyDescent="0.25">
      <c r="D1204" s="78"/>
      <c r="E1204" s="78"/>
    </row>
    <row r="1205" spans="4:5" s="77" customFormat="1" x14ac:dyDescent="0.25">
      <c r="D1205" s="78"/>
      <c r="E1205" s="78"/>
    </row>
    <row r="1206" spans="4:5" s="77" customFormat="1" x14ac:dyDescent="0.25">
      <c r="D1206" s="78"/>
      <c r="E1206" s="78"/>
    </row>
    <row r="1207" spans="4:5" s="77" customFormat="1" x14ac:dyDescent="0.25">
      <c r="D1207" s="78"/>
      <c r="E1207" s="78"/>
    </row>
    <row r="1208" spans="4:5" s="77" customFormat="1" x14ac:dyDescent="0.25">
      <c r="D1208" s="78"/>
      <c r="E1208" s="78"/>
    </row>
    <row r="1209" spans="4:5" s="77" customFormat="1" x14ac:dyDescent="0.25">
      <c r="D1209" s="78"/>
      <c r="E1209" s="78"/>
    </row>
    <row r="1210" spans="4:5" s="77" customFormat="1" x14ac:dyDescent="0.25">
      <c r="D1210" s="78"/>
      <c r="E1210" s="78"/>
    </row>
    <row r="1211" spans="4:5" s="77" customFormat="1" x14ac:dyDescent="0.25">
      <c r="D1211" s="78"/>
      <c r="E1211" s="78"/>
    </row>
    <row r="1212" spans="4:5" s="77" customFormat="1" x14ac:dyDescent="0.25">
      <c r="D1212" s="78"/>
      <c r="E1212" s="78"/>
    </row>
    <row r="1213" spans="4:5" s="77" customFormat="1" x14ac:dyDescent="0.25">
      <c r="D1213" s="78"/>
      <c r="E1213" s="78"/>
    </row>
    <row r="1214" spans="4:5" s="77" customFormat="1" x14ac:dyDescent="0.25">
      <c r="D1214" s="78"/>
      <c r="E1214" s="78"/>
    </row>
    <row r="1215" spans="4:5" s="77" customFormat="1" x14ac:dyDescent="0.25">
      <c r="D1215" s="78"/>
      <c r="E1215" s="78"/>
    </row>
    <row r="1216" spans="4:5" s="77" customFormat="1" x14ac:dyDescent="0.25">
      <c r="D1216" s="78"/>
      <c r="E1216" s="78"/>
    </row>
    <row r="1217" spans="4:5" s="77" customFormat="1" x14ac:dyDescent="0.25">
      <c r="D1217" s="78"/>
      <c r="E1217" s="78"/>
    </row>
    <row r="1218" spans="4:5" s="77" customFormat="1" x14ac:dyDescent="0.25">
      <c r="D1218" s="78"/>
      <c r="E1218" s="78"/>
    </row>
    <row r="1219" spans="4:5" s="77" customFormat="1" x14ac:dyDescent="0.25">
      <c r="D1219" s="78"/>
      <c r="E1219" s="78"/>
    </row>
    <row r="1220" spans="4:5" s="77" customFormat="1" x14ac:dyDescent="0.25">
      <c r="D1220" s="78"/>
      <c r="E1220" s="78"/>
    </row>
    <row r="1221" spans="4:5" s="77" customFormat="1" x14ac:dyDescent="0.25">
      <c r="D1221" s="78"/>
      <c r="E1221" s="78"/>
    </row>
    <row r="1222" spans="4:5" s="77" customFormat="1" x14ac:dyDescent="0.25">
      <c r="D1222" s="78"/>
      <c r="E1222" s="78"/>
    </row>
    <row r="1223" spans="4:5" s="77" customFormat="1" x14ac:dyDescent="0.25">
      <c r="D1223" s="78"/>
      <c r="E1223" s="78"/>
    </row>
    <row r="1224" spans="4:5" s="77" customFormat="1" x14ac:dyDescent="0.25">
      <c r="D1224" s="78"/>
      <c r="E1224" s="78"/>
    </row>
    <row r="1225" spans="4:5" s="77" customFormat="1" x14ac:dyDescent="0.25">
      <c r="D1225" s="78"/>
      <c r="E1225" s="78"/>
    </row>
    <row r="1226" spans="4:5" s="77" customFormat="1" x14ac:dyDescent="0.25">
      <c r="D1226" s="78"/>
      <c r="E1226" s="78"/>
    </row>
    <row r="1227" spans="4:5" s="77" customFormat="1" x14ac:dyDescent="0.25">
      <c r="D1227" s="78"/>
      <c r="E1227" s="78"/>
    </row>
    <row r="1228" spans="4:5" s="77" customFormat="1" x14ac:dyDescent="0.25">
      <c r="D1228" s="78"/>
      <c r="E1228" s="78"/>
    </row>
    <row r="1229" spans="4:5" s="77" customFormat="1" x14ac:dyDescent="0.25">
      <c r="D1229" s="78"/>
      <c r="E1229" s="78"/>
    </row>
    <row r="1230" spans="4:5" s="77" customFormat="1" x14ac:dyDescent="0.25">
      <c r="D1230" s="78"/>
      <c r="E1230" s="78"/>
    </row>
    <row r="1231" spans="4:5" s="77" customFormat="1" x14ac:dyDescent="0.25">
      <c r="D1231" s="78"/>
      <c r="E1231" s="78"/>
    </row>
    <row r="1232" spans="4:5" s="77" customFormat="1" x14ac:dyDescent="0.25">
      <c r="D1232" s="78"/>
      <c r="E1232" s="78"/>
    </row>
    <row r="1233" spans="4:5" s="77" customFormat="1" x14ac:dyDescent="0.25">
      <c r="D1233" s="78"/>
      <c r="E1233" s="78"/>
    </row>
    <row r="1234" spans="4:5" s="77" customFormat="1" x14ac:dyDescent="0.25">
      <c r="D1234" s="78"/>
      <c r="E1234" s="78"/>
    </row>
    <row r="1235" spans="4:5" s="77" customFormat="1" x14ac:dyDescent="0.25">
      <c r="D1235" s="78"/>
      <c r="E1235" s="78"/>
    </row>
    <row r="1236" spans="4:5" s="77" customFormat="1" x14ac:dyDescent="0.25">
      <c r="D1236" s="78"/>
      <c r="E1236" s="78"/>
    </row>
    <row r="1237" spans="4:5" s="77" customFormat="1" x14ac:dyDescent="0.25">
      <c r="D1237" s="78"/>
      <c r="E1237" s="78"/>
    </row>
    <row r="1238" spans="4:5" s="77" customFormat="1" x14ac:dyDescent="0.25">
      <c r="D1238" s="78"/>
      <c r="E1238" s="78"/>
    </row>
    <row r="1239" spans="4:5" s="77" customFormat="1" x14ac:dyDescent="0.25">
      <c r="D1239" s="78"/>
      <c r="E1239" s="78"/>
    </row>
    <row r="1240" spans="4:5" s="77" customFormat="1" x14ac:dyDescent="0.25">
      <c r="D1240" s="78"/>
      <c r="E1240" s="78"/>
    </row>
    <row r="1241" spans="4:5" s="77" customFormat="1" x14ac:dyDescent="0.25">
      <c r="D1241" s="78"/>
      <c r="E1241" s="78"/>
    </row>
    <row r="1242" spans="4:5" s="77" customFormat="1" x14ac:dyDescent="0.25">
      <c r="D1242" s="78"/>
      <c r="E1242" s="78"/>
    </row>
    <row r="1243" spans="4:5" s="77" customFormat="1" x14ac:dyDescent="0.25">
      <c r="D1243" s="78"/>
      <c r="E1243" s="78"/>
    </row>
    <row r="1244" spans="4:5" s="77" customFormat="1" x14ac:dyDescent="0.25">
      <c r="D1244" s="78"/>
      <c r="E1244" s="78"/>
    </row>
    <row r="1245" spans="4:5" s="77" customFormat="1" x14ac:dyDescent="0.25">
      <c r="D1245" s="78"/>
      <c r="E1245" s="78"/>
    </row>
    <row r="1246" spans="4:5" s="77" customFormat="1" x14ac:dyDescent="0.25">
      <c r="D1246" s="78"/>
      <c r="E1246" s="78"/>
    </row>
    <row r="1247" spans="4:5" s="77" customFormat="1" x14ac:dyDescent="0.25">
      <c r="D1247" s="78"/>
      <c r="E1247" s="78"/>
    </row>
    <row r="1248" spans="4:5" s="77" customFormat="1" x14ac:dyDescent="0.25">
      <c r="D1248" s="78"/>
      <c r="E1248" s="78"/>
    </row>
    <row r="1249" spans="4:5" s="77" customFormat="1" x14ac:dyDescent="0.25">
      <c r="D1249" s="78"/>
      <c r="E1249" s="78"/>
    </row>
    <row r="1250" spans="4:5" s="77" customFormat="1" x14ac:dyDescent="0.25">
      <c r="D1250" s="78"/>
      <c r="E1250" s="78"/>
    </row>
    <row r="1251" spans="4:5" s="77" customFormat="1" x14ac:dyDescent="0.25">
      <c r="D1251" s="78"/>
      <c r="E1251" s="78"/>
    </row>
    <row r="1252" spans="4:5" s="77" customFormat="1" x14ac:dyDescent="0.25">
      <c r="D1252" s="78"/>
      <c r="E1252" s="78"/>
    </row>
    <row r="1253" spans="4:5" s="77" customFormat="1" x14ac:dyDescent="0.25">
      <c r="D1253" s="78"/>
      <c r="E1253" s="78"/>
    </row>
    <row r="1254" spans="4:5" s="77" customFormat="1" x14ac:dyDescent="0.25">
      <c r="D1254" s="78"/>
      <c r="E1254" s="78"/>
    </row>
    <row r="1255" spans="4:5" s="77" customFormat="1" x14ac:dyDescent="0.25">
      <c r="D1255" s="78"/>
      <c r="E1255" s="78"/>
    </row>
    <row r="1256" spans="4:5" s="77" customFormat="1" x14ac:dyDescent="0.25">
      <c r="D1256" s="78"/>
      <c r="E1256" s="78"/>
    </row>
    <row r="1257" spans="4:5" s="77" customFormat="1" x14ac:dyDescent="0.25">
      <c r="D1257" s="78"/>
      <c r="E1257" s="78"/>
    </row>
    <row r="1258" spans="4:5" s="77" customFormat="1" x14ac:dyDescent="0.25">
      <c r="D1258" s="78"/>
      <c r="E1258" s="78"/>
    </row>
    <row r="1259" spans="4:5" s="77" customFormat="1" x14ac:dyDescent="0.25">
      <c r="D1259" s="78"/>
      <c r="E1259" s="78"/>
    </row>
    <row r="1260" spans="4:5" s="77" customFormat="1" x14ac:dyDescent="0.25">
      <c r="D1260" s="78"/>
      <c r="E1260" s="78"/>
    </row>
    <row r="1261" spans="4:5" s="77" customFormat="1" x14ac:dyDescent="0.25">
      <c r="D1261" s="78"/>
      <c r="E1261" s="78"/>
    </row>
    <row r="1262" spans="4:5" s="77" customFormat="1" x14ac:dyDescent="0.25">
      <c r="D1262" s="78"/>
      <c r="E1262" s="78"/>
    </row>
    <row r="1263" spans="4:5" s="77" customFormat="1" x14ac:dyDescent="0.25">
      <c r="D1263" s="78"/>
      <c r="E1263" s="78"/>
    </row>
    <row r="1264" spans="4:5" s="77" customFormat="1" x14ac:dyDescent="0.25">
      <c r="D1264" s="78"/>
      <c r="E1264" s="78"/>
    </row>
    <row r="1265" spans="4:5" s="77" customFormat="1" x14ac:dyDescent="0.25">
      <c r="D1265" s="78"/>
      <c r="E1265" s="78"/>
    </row>
    <row r="1266" spans="4:5" s="77" customFormat="1" x14ac:dyDescent="0.25">
      <c r="D1266" s="78"/>
      <c r="E1266" s="78"/>
    </row>
    <row r="1267" spans="4:5" s="77" customFormat="1" x14ac:dyDescent="0.25">
      <c r="D1267" s="78"/>
      <c r="E1267" s="78"/>
    </row>
    <row r="1268" spans="4:5" s="77" customFormat="1" x14ac:dyDescent="0.25">
      <c r="D1268" s="78"/>
      <c r="E1268" s="78"/>
    </row>
    <row r="1269" spans="4:5" s="77" customFormat="1" x14ac:dyDescent="0.25">
      <c r="D1269" s="78"/>
      <c r="E1269" s="78"/>
    </row>
    <row r="1270" spans="4:5" s="77" customFormat="1" x14ac:dyDescent="0.25">
      <c r="D1270" s="78"/>
      <c r="E1270" s="78"/>
    </row>
    <row r="1271" spans="4:5" s="77" customFormat="1" x14ac:dyDescent="0.25">
      <c r="D1271" s="78"/>
      <c r="E1271" s="78"/>
    </row>
    <row r="1272" spans="4:5" s="77" customFormat="1" x14ac:dyDescent="0.25">
      <c r="D1272" s="78"/>
      <c r="E1272" s="78"/>
    </row>
    <row r="1273" spans="4:5" s="77" customFormat="1" x14ac:dyDescent="0.25">
      <c r="D1273" s="78"/>
      <c r="E1273" s="78"/>
    </row>
    <row r="1274" spans="4:5" s="77" customFormat="1" x14ac:dyDescent="0.25">
      <c r="D1274" s="78"/>
      <c r="E1274" s="78"/>
    </row>
    <row r="1275" spans="4:5" s="77" customFormat="1" x14ac:dyDescent="0.25">
      <c r="D1275" s="78"/>
      <c r="E1275" s="78"/>
    </row>
    <row r="1276" spans="4:5" s="77" customFormat="1" x14ac:dyDescent="0.25">
      <c r="D1276" s="78"/>
      <c r="E1276" s="78"/>
    </row>
    <row r="1277" spans="4:5" s="77" customFormat="1" x14ac:dyDescent="0.25">
      <c r="D1277" s="78"/>
      <c r="E1277" s="78"/>
    </row>
    <row r="1278" spans="4:5" s="77" customFormat="1" x14ac:dyDescent="0.25">
      <c r="D1278" s="78"/>
      <c r="E1278" s="78"/>
    </row>
    <row r="1279" spans="4:5" s="77" customFormat="1" x14ac:dyDescent="0.25">
      <c r="D1279" s="78"/>
      <c r="E1279" s="78"/>
    </row>
    <row r="1280" spans="4:5" s="77" customFormat="1" x14ac:dyDescent="0.25">
      <c r="D1280" s="78"/>
      <c r="E1280" s="78"/>
    </row>
    <row r="1281" spans="4:5" s="77" customFormat="1" x14ac:dyDescent="0.25">
      <c r="D1281" s="78"/>
      <c r="E1281" s="78"/>
    </row>
    <row r="1282" spans="4:5" s="77" customFormat="1" x14ac:dyDescent="0.25">
      <c r="D1282" s="78"/>
      <c r="E1282" s="78"/>
    </row>
    <row r="1283" spans="4:5" s="77" customFormat="1" x14ac:dyDescent="0.25">
      <c r="D1283" s="78"/>
      <c r="E1283" s="78"/>
    </row>
    <row r="1284" spans="4:5" s="77" customFormat="1" x14ac:dyDescent="0.25">
      <c r="D1284" s="78"/>
      <c r="E1284" s="78"/>
    </row>
    <row r="1285" spans="4:5" s="77" customFormat="1" x14ac:dyDescent="0.25">
      <c r="D1285" s="78"/>
      <c r="E1285" s="78"/>
    </row>
    <row r="1286" spans="4:5" s="77" customFormat="1" x14ac:dyDescent="0.25">
      <c r="D1286" s="78"/>
      <c r="E1286" s="78"/>
    </row>
    <row r="1287" spans="4:5" s="77" customFormat="1" x14ac:dyDescent="0.25">
      <c r="D1287" s="78"/>
      <c r="E1287" s="78"/>
    </row>
    <row r="1288" spans="4:5" s="77" customFormat="1" x14ac:dyDescent="0.25">
      <c r="D1288" s="78"/>
      <c r="E1288" s="78"/>
    </row>
    <row r="1289" spans="4:5" s="77" customFormat="1" x14ac:dyDescent="0.25">
      <c r="D1289" s="78"/>
      <c r="E1289" s="78"/>
    </row>
    <row r="1290" spans="4:5" s="77" customFormat="1" x14ac:dyDescent="0.25">
      <c r="D1290" s="78"/>
      <c r="E1290" s="78"/>
    </row>
    <row r="1291" spans="4:5" s="77" customFormat="1" x14ac:dyDescent="0.25">
      <c r="D1291" s="78"/>
      <c r="E1291" s="78"/>
    </row>
    <row r="1292" spans="4:5" s="77" customFormat="1" x14ac:dyDescent="0.25">
      <c r="D1292" s="78"/>
      <c r="E1292" s="78"/>
    </row>
    <row r="1293" spans="4:5" s="77" customFormat="1" x14ac:dyDescent="0.25">
      <c r="D1293" s="78"/>
      <c r="E1293" s="78"/>
    </row>
    <row r="1294" spans="4:5" s="77" customFormat="1" x14ac:dyDescent="0.25">
      <c r="D1294" s="78"/>
      <c r="E1294" s="78"/>
    </row>
    <row r="1295" spans="4:5" s="77" customFormat="1" x14ac:dyDescent="0.25">
      <c r="D1295" s="78"/>
      <c r="E1295" s="78"/>
    </row>
    <row r="1296" spans="4:5" s="77" customFormat="1" x14ac:dyDescent="0.25">
      <c r="D1296" s="78"/>
      <c r="E1296" s="78"/>
    </row>
    <row r="1297" spans="4:5" s="77" customFormat="1" x14ac:dyDescent="0.25">
      <c r="D1297" s="78"/>
      <c r="E1297" s="78"/>
    </row>
    <row r="1298" spans="4:5" s="77" customFormat="1" x14ac:dyDescent="0.25">
      <c r="D1298" s="78"/>
      <c r="E1298" s="78"/>
    </row>
    <row r="1299" spans="4:5" s="77" customFormat="1" x14ac:dyDescent="0.25">
      <c r="D1299" s="78"/>
      <c r="E1299" s="78"/>
    </row>
    <row r="1300" spans="4:5" s="77" customFormat="1" x14ac:dyDescent="0.25">
      <c r="D1300" s="78"/>
      <c r="E1300" s="78"/>
    </row>
    <row r="1301" spans="4:5" s="77" customFormat="1" x14ac:dyDescent="0.25">
      <c r="D1301" s="78"/>
      <c r="E1301" s="78"/>
    </row>
    <row r="1302" spans="4:5" s="77" customFormat="1" x14ac:dyDescent="0.25">
      <c r="D1302" s="78"/>
      <c r="E1302" s="78"/>
    </row>
    <row r="1303" spans="4:5" s="77" customFormat="1" x14ac:dyDescent="0.25">
      <c r="D1303" s="78"/>
      <c r="E1303" s="78"/>
    </row>
    <row r="1304" spans="4:5" s="77" customFormat="1" x14ac:dyDescent="0.25">
      <c r="D1304" s="78"/>
      <c r="E1304" s="78"/>
    </row>
    <row r="1305" spans="4:5" s="77" customFormat="1" x14ac:dyDescent="0.25">
      <c r="D1305" s="78"/>
      <c r="E1305" s="78"/>
    </row>
    <row r="1306" spans="4:5" s="77" customFormat="1" x14ac:dyDescent="0.25">
      <c r="D1306" s="78"/>
      <c r="E1306" s="78"/>
    </row>
    <row r="1307" spans="4:5" s="77" customFormat="1" x14ac:dyDescent="0.25">
      <c r="D1307" s="78"/>
      <c r="E1307" s="78"/>
    </row>
    <row r="1308" spans="4:5" s="77" customFormat="1" x14ac:dyDescent="0.25">
      <c r="D1308" s="78"/>
      <c r="E1308" s="78"/>
    </row>
    <row r="1309" spans="4:5" s="77" customFormat="1" x14ac:dyDescent="0.25">
      <c r="D1309" s="78"/>
      <c r="E1309" s="78"/>
    </row>
    <row r="1310" spans="4:5" s="77" customFormat="1" x14ac:dyDescent="0.25">
      <c r="D1310" s="78"/>
      <c r="E1310" s="78"/>
    </row>
    <row r="1311" spans="4:5" s="77" customFormat="1" x14ac:dyDescent="0.25">
      <c r="D1311" s="78"/>
      <c r="E1311" s="78"/>
    </row>
    <row r="1312" spans="4:5" s="77" customFormat="1" x14ac:dyDescent="0.25">
      <c r="D1312" s="78"/>
      <c r="E1312" s="78"/>
    </row>
    <row r="1313" spans="4:5" s="77" customFormat="1" x14ac:dyDescent="0.25">
      <c r="D1313" s="78"/>
      <c r="E1313" s="78"/>
    </row>
    <row r="1314" spans="4:5" s="77" customFormat="1" x14ac:dyDescent="0.25">
      <c r="D1314" s="78"/>
      <c r="E1314" s="78"/>
    </row>
    <row r="1315" spans="4:5" s="77" customFormat="1" x14ac:dyDescent="0.25">
      <c r="D1315" s="78"/>
      <c r="E1315" s="78"/>
    </row>
    <row r="1316" spans="4:5" s="77" customFormat="1" x14ac:dyDescent="0.25">
      <c r="D1316" s="78"/>
      <c r="E1316" s="78"/>
    </row>
    <row r="1317" spans="4:5" s="77" customFormat="1" x14ac:dyDescent="0.25">
      <c r="D1317" s="78"/>
      <c r="E1317" s="78"/>
    </row>
    <row r="1318" spans="4:5" s="77" customFormat="1" x14ac:dyDescent="0.25">
      <c r="D1318" s="78"/>
      <c r="E1318" s="78"/>
    </row>
    <row r="1319" spans="4:5" s="77" customFormat="1" x14ac:dyDescent="0.25">
      <c r="D1319" s="78"/>
      <c r="E1319" s="78"/>
    </row>
    <row r="1320" spans="4:5" s="77" customFormat="1" x14ac:dyDescent="0.25">
      <c r="D1320" s="78"/>
      <c r="E1320" s="78"/>
    </row>
    <row r="1321" spans="4:5" s="77" customFormat="1" x14ac:dyDescent="0.25">
      <c r="D1321" s="78"/>
      <c r="E1321" s="78"/>
    </row>
    <row r="1322" spans="4:5" s="77" customFormat="1" x14ac:dyDescent="0.25">
      <c r="D1322" s="78"/>
      <c r="E1322" s="78"/>
    </row>
    <row r="1323" spans="4:5" s="77" customFormat="1" x14ac:dyDescent="0.25">
      <c r="D1323" s="78"/>
      <c r="E1323" s="78"/>
    </row>
    <row r="1324" spans="4:5" s="77" customFormat="1" x14ac:dyDescent="0.25">
      <c r="D1324" s="78"/>
      <c r="E1324" s="78"/>
    </row>
    <row r="1325" spans="4:5" s="77" customFormat="1" x14ac:dyDescent="0.25">
      <c r="D1325" s="78"/>
      <c r="E1325" s="78"/>
    </row>
    <row r="1326" spans="4:5" s="77" customFormat="1" x14ac:dyDescent="0.25">
      <c r="D1326" s="78"/>
      <c r="E1326" s="78"/>
    </row>
    <row r="1327" spans="4:5" s="77" customFormat="1" x14ac:dyDescent="0.25">
      <c r="D1327" s="78"/>
      <c r="E1327" s="78"/>
    </row>
    <row r="1328" spans="4:5" s="77" customFormat="1" x14ac:dyDescent="0.25">
      <c r="D1328" s="78"/>
      <c r="E1328" s="78"/>
    </row>
    <row r="1329" spans="4:5" s="77" customFormat="1" x14ac:dyDescent="0.25">
      <c r="D1329" s="78"/>
      <c r="E1329" s="78"/>
    </row>
    <row r="1330" spans="4:5" s="77" customFormat="1" x14ac:dyDescent="0.25">
      <c r="D1330" s="78"/>
      <c r="E1330" s="78"/>
    </row>
    <row r="1331" spans="4:5" s="77" customFormat="1" x14ac:dyDescent="0.25">
      <c r="D1331" s="78"/>
      <c r="E1331" s="78"/>
    </row>
    <row r="1332" spans="4:5" s="77" customFormat="1" x14ac:dyDescent="0.25">
      <c r="D1332" s="78"/>
      <c r="E1332" s="78"/>
    </row>
    <row r="1333" spans="4:5" s="77" customFormat="1" x14ac:dyDescent="0.25">
      <c r="D1333" s="78"/>
      <c r="E1333" s="78"/>
    </row>
    <row r="1334" spans="4:5" s="77" customFormat="1" x14ac:dyDescent="0.25">
      <c r="D1334" s="78"/>
      <c r="E1334" s="78"/>
    </row>
    <row r="1335" spans="4:5" s="77" customFormat="1" x14ac:dyDescent="0.25">
      <c r="D1335" s="78"/>
      <c r="E1335" s="78"/>
    </row>
    <row r="1336" spans="4:5" s="77" customFormat="1" x14ac:dyDescent="0.25">
      <c r="D1336" s="78"/>
      <c r="E1336" s="78"/>
    </row>
    <row r="1337" spans="4:5" s="77" customFormat="1" x14ac:dyDescent="0.25">
      <c r="D1337" s="78"/>
      <c r="E1337" s="78"/>
    </row>
    <row r="1338" spans="4:5" s="77" customFormat="1" x14ac:dyDescent="0.25">
      <c r="D1338" s="78"/>
      <c r="E1338" s="78"/>
    </row>
    <row r="1339" spans="4:5" s="77" customFormat="1" x14ac:dyDescent="0.25">
      <c r="D1339" s="78"/>
      <c r="E1339" s="78"/>
    </row>
    <row r="1340" spans="4:5" s="77" customFormat="1" x14ac:dyDescent="0.25">
      <c r="D1340" s="78"/>
      <c r="E1340" s="78"/>
    </row>
    <row r="1341" spans="4:5" s="77" customFormat="1" x14ac:dyDescent="0.25">
      <c r="D1341" s="78"/>
      <c r="E1341" s="78"/>
    </row>
    <row r="1342" spans="4:5" s="77" customFormat="1" x14ac:dyDescent="0.25">
      <c r="D1342" s="78"/>
      <c r="E1342" s="78"/>
    </row>
    <row r="1343" spans="4:5" s="77" customFormat="1" x14ac:dyDescent="0.25">
      <c r="D1343" s="78"/>
      <c r="E1343" s="78"/>
    </row>
    <row r="1344" spans="4:5" s="77" customFormat="1" x14ac:dyDescent="0.25">
      <c r="D1344" s="78"/>
      <c r="E1344" s="78"/>
    </row>
    <row r="1345" spans="4:5" s="77" customFormat="1" x14ac:dyDescent="0.25">
      <c r="D1345" s="78"/>
      <c r="E1345" s="78"/>
    </row>
    <row r="1346" spans="4:5" s="77" customFormat="1" x14ac:dyDescent="0.25">
      <c r="D1346" s="78"/>
      <c r="E1346" s="78"/>
    </row>
    <row r="1347" spans="4:5" s="77" customFormat="1" x14ac:dyDescent="0.25">
      <c r="D1347" s="78"/>
      <c r="E1347" s="78"/>
    </row>
    <row r="1348" spans="4:5" s="77" customFormat="1" x14ac:dyDescent="0.25">
      <c r="D1348" s="78"/>
      <c r="E1348" s="78"/>
    </row>
    <row r="1349" spans="4:5" s="77" customFormat="1" x14ac:dyDescent="0.25">
      <c r="D1349" s="78"/>
      <c r="E1349" s="78"/>
    </row>
    <row r="1350" spans="4:5" s="77" customFormat="1" x14ac:dyDescent="0.25">
      <c r="D1350" s="78"/>
      <c r="E1350" s="78"/>
    </row>
    <row r="1351" spans="4:5" s="77" customFormat="1" x14ac:dyDescent="0.25">
      <c r="D1351" s="78"/>
      <c r="E1351" s="78"/>
    </row>
    <row r="1352" spans="4:5" s="77" customFormat="1" x14ac:dyDescent="0.25">
      <c r="D1352" s="78"/>
      <c r="E1352" s="78"/>
    </row>
    <row r="1353" spans="4:5" s="77" customFormat="1" x14ac:dyDescent="0.25">
      <c r="D1353" s="78"/>
      <c r="E1353" s="78"/>
    </row>
    <row r="1354" spans="4:5" s="77" customFormat="1" x14ac:dyDescent="0.25">
      <c r="D1354" s="78"/>
      <c r="E1354" s="78"/>
    </row>
    <row r="1355" spans="4:5" s="77" customFormat="1" x14ac:dyDescent="0.25">
      <c r="D1355" s="78"/>
      <c r="E1355" s="78"/>
    </row>
    <row r="1356" spans="4:5" s="77" customFormat="1" x14ac:dyDescent="0.25">
      <c r="D1356" s="78"/>
      <c r="E1356" s="78"/>
    </row>
    <row r="1357" spans="4:5" s="77" customFormat="1" x14ac:dyDescent="0.25">
      <c r="D1357" s="78"/>
      <c r="E1357" s="78"/>
    </row>
    <row r="1358" spans="4:5" s="77" customFormat="1" x14ac:dyDescent="0.25">
      <c r="D1358" s="78"/>
      <c r="E1358" s="78"/>
    </row>
    <row r="1359" spans="4:5" s="77" customFormat="1" x14ac:dyDescent="0.25">
      <c r="D1359" s="78"/>
      <c r="E1359" s="78"/>
    </row>
    <row r="1360" spans="4:5" s="77" customFormat="1" x14ac:dyDescent="0.25">
      <c r="D1360" s="78"/>
      <c r="E1360" s="78"/>
    </row>
    <row r="1361" spans="4:5" s="77" customFormat="1" x14ac:dyDescent="0.25">
      <c r="D1361" s="78"/>
      <c r="E1361" s="78"/>
    </row>
    <row r="1362" spans="4:5" s="77" customFormat="1" x14ac:dyDescent="0.25">
      <c r="D1362" s="78"/>
      <c r="E1362" s="78"/>
    </row>
    <row r="1363" spans="4:5" s="77" customFormat="1" x14ac:dyDescent="0.25">
      <c r="D1363" s="78"/>
      <c r="E1363" s="78"/>
    </row>
    <row r="1364" spans="4:5" s="77" customFormat="1" x14ac:dyDescent="0.25">
      <c r="D1364" s="78"/>
      <c r="E1364" s="78"/>
    </row>
    <row r="1365" spans="4:5" s="77" customFormat="1" x14ac:dyDescent="0.25">
      <c r="D1365" s="78"/>
      <c r="E1365" s="78"/>
    </row>
    <row r="1366" spans="4:5" s="77" customFormat="1" x14ac:dyDescent="0.25">
      <c r="D1366" s="78"/>
      <c r="E1366" s="78"/>
    </row>
    <row r="1367" spans="4:5" s="77" customFormat="1" x14ac:dyDescent="0.25">
      <c r="D1367" s="78"/>
      <c r="E1367" s="78"/>
    </row>
    <row r="1368" spans="4:5" s="77" customFormat="1" x14ac:dyDescent="0.25">
      <c r="D1368" s="78"/>
      <c r="E1368" s="78"/>
    </row>
    <row r="1369" spans="4:5" s="77" customFormat="1" x14ac:dyDescent="0.25">
      <c r="D1369" s="78"/>
      <c r="E1369" s="78"/>
    </row>
    <row r="1370" spans="4:5" s="77" customFormat="1" x14ac:dyDescent="0.25">
      <c r="D1370" s="78"/>
      <c r="E1370" s="78"/>
    </row>
    <row r="1371" spans="4:5" s="77" customFormat="1" x14ac:dyDescent="0.25">
      <c r="D1371" s="78"/>
      <c r="E1371" s="78"/>
    </row>
    <row r="1372" spans="4:5" s="77" customFormat="1" x14ac:dyDescent="0.25">
      <c r="D1372" s="78"/>
      <c r="E1372" s="78"/>
    </row>
    <row r="1373" spans="4:5" s="77" customFormat="1" x14ac:dyDescent="0.25">
      <c r="D1373" s="78"/>
      <c r="E1373" s="78"/>
    </row>
    <row r="1374" spans="4:5" s="77" customFormat="1" x14ac:dyDescent="0.25">
      <c r="D1374" s="78"/>
      <c r="E1374" s="78"/>
    </row>
    <row r="1375" spans="4:5" s="77" customFormat="1" x14ac:dyDescent="0.25">
      <c r="D1375" s="78"/>
      <c r="E1375" s="78"/>
    </row>
    <row r="1376" spans="4:5" s="77" customFormat="1" x14ac:dyDescent="0.25">
      <c r="D1376" s="78"/>
      <c r="E1376" s="78"/>
    </row>
    <row r="1377" spans="4:5" s="77" customFormat="1" x14ac:dyDescent="0.25">
      <c r="D1377" s="78"/>
      <c r="E1377" s="78"/>
    </row>
    <row r="1378" spans="4:5" s="77" customFormat="1" x14ac:dyDescent="0.25">
      <c r="D1378" s="78"/>
      <c r="E1378" s="78"/>
    </row>
    <row r="1379" spans="4:5" s="77" customFormat="1" x14ac:dyDescent="0.25">
      <c r="D1379" s="78"/>
      <c r="E1379" s="78"/>
    </row>
    <row r="1380" spans="4:5" s="77" customFormat="1" x14ac:dyDescent="0.25">
      <c r="D1380" s="78"/>
      <c r="E1380" s="78"/>
    </row>
    <row r="1381" spans="4:5" s="77" customFormat="1" x14ac:dyDescent="0.25">
      <c r="D1381" s="78"/>
      <c r="E1381" s="78"/>
    </row>
    <row r="1382" spans="4:5" s="77" customFormat="1" x14ac:dyDescent="0.25">
      <c r="D1382" s="78"/>
      <c r="E1382" s="78"/>
    </row>
    <row r="1383" spans="4:5" s="77" customFormat="1" x14ac:dyDescent="0.25">
      <c r="D1383" s="78"/>
      <c r="E1383" s="78"/>
    </row>
    <row r="1384" spans="4:5" s="77" customFormat="1" x14ac:dyDescent="0.25">
      <c r="D1384" s="78"/>
      <c r="E1384" s="78"/>
    </row>
    <row r="1385" spans="4:5" s="77" customFormat="1" x14ac:dyDescent="0.25">
      <c r="D1385" s="78"/>
      <c r="E1385" s="78"/>
    </row>
    <row r="1386" spans="4:5" s="77" customFormat="1" x14ac:dyDescent="0.25">
      <c r="D1386" s="78"/>
      <c r="E1386" s="78"/>
    </row>
    <row r="1387" spans="4:5" s="77" customFormat="1" x14ac:dyDescent="0.25">
      <c r="D1387" s="78"/>
      <c r="E1387" s="78"/>
    </row>
    <row r="1388" spans="4:5" s="77" customFormat="1" x14ac:dyDescent="0.25">
      <c r="D1388" s="78"/>
      <c r="E1388" s="78"/>
    </row>
    <row r="1389" spans="4:5" s="77" customFormat="1" x14ac:dyDescent="0.25">
      <c r="D1389" s="78"/>
      <c r="E1389" s="78"/>
    </row>
    <row r="1390" spans="4:5" s="77" customFormat="1" x14ac:dyDescent="0.25">
      <c r="D1390" s="78"/>
      <c r="E1390" s="78"/>
    </row>
    <row r="1391" spans="4:5" s="77" customFormat="1" x14ac:dyDescent="0.25">
      <c r="D1391" s="78"/>
      <c r="E1391" s="78"/>
    </row>
    <row r="1392" spans="4:5" s="77" customFormat="1" x14ac:dyDescent="0.25">
      <c r="D1392" s="78"/>
      <c r="E1392" s="78"/>
    </row>
    <row r="1393" spans="4:5" s="77" customFormat="1" x14ac:dyDescent="0.25">
      <c r="D1393" s="78"/>
      <c r="E1393" s="78"/>
    </row>
    <row r="1394" spans="4:5" s="77" customFormat="1" x14ac:dyDescent="0.25">
      <c r="D1394" s="78"/>
      <c r="E1394" s="78"/>
    </row>
    <row r="1395" spans="4:5" s="77" customFormat="1" x14ac:dyDescent="0.25">
      <c r="D1395" s="78"/>
      <c r="E1395" s="78"/>
    </row>
    <row r="1396" spans="4:5" s="77" customFormat="1" x14ac:dyDescent="0.25">
      <c r="D1396" s="78"/>
      <c r="E1396" s="78"/>
    </row>
    <row r="1397" spans="4:5" s="77" customFormat="1" x14ac:dyDescent="0.25">
      <c r="D1397" s="78"/>
      <c r="E1397" s="78"/>
    </row>
    <row r="1398" spans="4:5" s="77" customFormat="1" x14ac:dyDescent="0.25">
      <c r="D1398" s="78"/>
      <c r="E1398" s="78"/>
    </row>
    <row r="1399" spans="4:5" s="77" customFormat="1" x14ac:dyDescent="0.25">
      <c r="D1399" s="78"/>
      <c r="E1399" s="78"/>
    </row>
    <row r="1400" spans="4:5" s="77" customFormat="1" x14ac:dyDescent="0.25">
      <c r="D1400" s="78"/>
      <c r="E1400" s="78"/>
    </row>
    <row r="1401" spans="4:5" s="77" customFormat="1" x14ac:dyDescent="0.25">
      <c r="D1401" s="78"/>
      <c r="E1401" s="78"/>
    </row>
    <row r="1402" spans="4:5" s="77" customFormat="1" x14ac:dyDescent="0.25">
      <c r="D1402" s="78"/>
      <c r="E1402" s="78"/>
    </row>
    <row r="1403" spans="4:5" s="77" customFormat="1" x14ac:dyDescent="0.25">
      <c r="D1403" s="78"/>
      <c r="E1403" s="78"/>
    </row>
  </sheetData>
  <sheetProtection algorithmName="SHA-512" hashValue="gIlBwC/12DTr4z/FsysiFf2N60+erh/ZKIaWsB373dW+kKv4TYAhHkr7ZBmHCpvi+I9YJj44/5XmBVjYTBgopg==" saltValue="0MXsDEhgp0Lkt6+JY4NdrA==" spinCount="100000" sheet="1" objects="1" scenarios="1"/>
  <mergeCells count="1">
    <mergeCell ref="D1:E2"/>
  </mergeCells>
  <conditionalFormatting sqref="D1:E2">
    <cfRule type="containsText" dxfId="0" priority="1" operator="containsText" text="Laskurin*">
      <formula>NOT(ISERROR(SEARCH("Laskurin*",D1)))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7F68-26A7-4315-B25F-C21E74A02CFA}">
  <dimension ref="A1:AJ280"/>
  <sheetViews>
    <sheetView workbookViewId="0">
      <selection activeCell="Z4" sqref="Z4"/>
    </sheetView>
  </sheetViews>
  <sheetFormatPr defaultRowHeight="15" x14ac:dyDescent="0.25"/>
  <cols>
    <col min="2" max="2" width="9.28515625" bestFit="1" customWidth="1"/>
    <col min="5" max="5" width="14.28515625" bestFit="1" customWidth="1"/>
    <col min="12" max="12" width="11.85546875" bestFit="1" customWidth="1"/>
    <col min="13" max="13" width="19.85546875" bestFit="1" customWidth="1"/>
    <col min="14" max="14" width="12.140625" customWidth="1"/>
    <col min="23" max="23" width="16" bestFit="1" customWidth="1"/>
    <col min="26" max="26" width="16.28515625" customWidth="1"/>
    <col min="31" max="31" width="10.5703125" bestFit="1" customWidth="1"/>
    <col min="32" max="32" width="20.28515625" bestFit="1" customWidth="1"/>
    <col min="35" max="35" width="19.5703125" customWidth="1"/>
  </cols>
  <sheetData>
    <row r="1" spans="2:27" x14ac:dyDescent="0.25">
      <c r="C1" t="s">
        <v>33</v>
      </c>
    </row>
    <row r="2" spans="2:27" x14ac:dyDescent="0.25">
      <c r="B2" s="23" t="str">
        <f ca="1">Sheet1!E7</f>
        <v>8.55 m</v>
      </c>
      <c r="C2">
        <f>Sheet3!$B$10</f>
        <v>3.7</v>
      </c>
      <c r="D2">
        <f>IF(C$2+Sheet3!$B$12&lt;=Sheet3!$B$11,C$2+Sheet3!$B$12,Sheet3!$B$11)</f>
        <v>4</v>
      </c>
      <c r="E2">
        <f>IF(D$2+Sheet3!$B$12&lt;=Sheet3!$B$11,D$2+Sheet3!$B$12,Sheet3!$B$11)</f>
        <v>4.3</v>
      </c>
      <c r="F2">
        <f>IF(E$2+Sheet3!$B$12&lt;=Sheet3!$B$11,E$2+Sheet3!$B$12,Sheet3!$B$11)</f>
        <v>4.5999999999999996</v>
      </c>
      <c r="G2">
        <f>IF(F$2+Sheet3!$B$12&lt;=Sheet3!$B$11,F$2+Sheet3!$B$12,Sheet3!$B$11)</f>
        <v>4.8999999999999995</v>
      </c>
      <c r="H2">
        <f>IF(G$2+Sheet3!$B$12&lt;=Sheet3!$B$11,G$2+Sheet3!$B$12,Sheet3!$B$11)</f>
        <v>5.1999999999999993</v>
      </c>
      <c r="I2">
        <f>IF(H$2+Sheet3!$B$12&lt;=Sheet3!$B$11,H$2+Sheet3!$B$12,Sheet3!$B$11)</f>
        <v>5.4999999999999991</v>
      </c>
      <c r="J2">
        <f>IF(I$2+Sheet3!$B$12&lt;=Sheet3!$B$11,I$2+Sheet3!$B$12,Sheet3!$B$11)</f>
        <v>5.7999999999999989</v>
      </c>
      <c r="K2">
        <f>IF(J$2+Sheet3!$B$12&lt;=Sheet3!$B$11,J$2+Sheet3!$B$12,Sheet3!$B$11)</f>
        <v>6.0999999999999988</v>
      </c>
      <c r="L2">
        <f>IF(K$2+Sheet3!$B$12&lt;=Sheet3!$B$11,K$2+Sheet3!$B$12,Sheet3!$B$11)</f>
        <v>6.3</v>
      </c>
      <c r="M2">
        <f>IF(L$2+Sheet3!$B$12&lt;=Sheet3!$B$11,L$2+Sheet3!$B$12,Sheet3!$B$11)</f>
        <v>6.3</v>
      </c>
      <c r="N2">
        <f>IF(M$2+Sheet3!$B$12&lt;=Sheet3!$B$11,M$2+Sheet3!$B$12,Sheet3!$B$11)</f>
        <v>6.3</v>
      </c>
      <c r="O2">
        <f>IF(N$2+Sheet3!$B$12&lt;=Sheet3!$B$11,N$2+Sheet3!$B$12,Sheet3!$B$11)</f>
        <v>6.3</v>
      </c>
      <c r="P2">
        <f>IF(O$2+Sheet3!$B$12&lt;=Sheet3!$B$11,O$2+Sheet3!$B$12,Sheet3!$B$11)</f>
        <v>6.3</v>
      </c>
      <c r="Q2">
        <f>IF(P$2+Sheet3!$B$12&lt;=Sheet3!$B$11,P$2+Sheet3!$B$12,Sheet3!$B$11)</f>
        <v>6.3</v>
      </c>
      <c r="R2">
        <f>IF(Q$2+Sheet3!$B$12&lt;=Sheet3!$B$11,Q$2+Sheet3!$B$12,Sheet3!$B$11)</f>
        <v>6.3</v>
      </c>
      <c r="S2">
        <f>IF(R$2+Sheet3!$B$12&lt;=Sheet3!$B$11,R$2+Sheet3!$B$12,Sheet3!$B$11)</f>
        <v>6.3</v>
      </c>
      <c r="T2">
        <f>IF(S$2+Sheet3!$B$12&lt;=Sheet3!$B$11,S$2+Sheet3!$B$12,Sheet3!$B$11)</f>
        <v>6.3</v>
      </c>
      <c r="U2">
        <f>IF(T$2+Sheet3!$B$12&lt;=Sheet3!$B$11,T$2+Sheet3!$B$12,Sheet3!$B$11)</f>
        <v>6.3</v>
      </c>
      <c r="V2">
        <f>IF(U$2+Sheet3!$B$12&lt;=Sheet3!$B$11,U$2+Sheet3!$B$12,Sheet3!$B$11)</f>
        <v>6.3</v>
      </c>
      <c r="W2">
        <f>IF(V$2+Sheet3!$B$12&lt;=Sheet3!$B$11,V$2+Sheet3!$B$12,Sheet3!$B$11)</f>
        <v>6.3</v>
      </c>
      <c r="X2">
        <f>IF(W$2+Sheet3!$B$12&lt;=Sheet3!$B$11,W$2+Sheet3!$B$12,Sheet3!$B$11)</f>
        <v>6.3</v>
      </c>
      <c r="Y2">
        <f>IF(X$2+Sheet3!$B$12&lt;=Sheet3!$B$11,X$2+Sheet3!$B$12,Sheet3!$B$11)</f>
        <v>6.3</v>
      </c>
      <c r="Z2">
        <f>IF(Y$2+Sheet3!$B$12&lt;=Sheet3!$B$11,Y$2+Sheet3!$B$12,Sheet3!$B$11)</f>
        <v>6.3</v>
      </c>
      <c r="AA2">
        <f>IF(Z$2+Sheet3!$B$12&lt;=Sheet3!$B$11,Z$2+Sheet3!$B$12,Sheet3!$B$11)</f>
        <v>6.3</v>
      </c>
    </row>
    <row r="3" spans="2:27" x14ac:dyDescent="0.25">
      <c r="B3" s="24">
        <f ca="1">Sheet3!B38</f>
        <v>8.5416666666666661</v>
      </c>
    </row>
    <row r="4" spans="2:27" x14ac:dyDescent="0.25">
      <c r="B4" s="24"/>
      <c r="C4">
        <f>C2</f>
        <v>3.7</v>
      </c>
      <c r="D4">
        <f t="shared" ref="D4:AA4" si="0">D2</f>
        <v>4</v>
      </c>
      <c r="E4">
        <f t="shared" si="0"/>
        <v>4.3</v>
      </c>
      <c r="F4">
        <f t="shared" si="0"/>
        <v>4.5999999999999996</v>
      </c>
      <c r="G4">
        <f t="shared" si="0"/>
        <v>4.8999999999999995</v>
      </c>
      <c r="H4">
        <f t="shared" si="0"/>
        <v>5.1999999999999993</v>
      </c>
      <c r="I4">
        <f t="shared" si="0"/>
        <v>5.4999999999999991</v>
      </c>
      <c r="J4">
        <f t="shared" si="0"/>
        <v>5.7999999999999989</v>
      </c>
      <c r="K4">
        <f t="shared" si="0"/>
        <v>6.0999999999999988</v>
      </c>
      <c r="L4">
        <f t="shared" si="0"/>
        <v>6.3</v>
      </c>
      <c r="M4">
        <f t="shared" si="0"/>
        <v>6.3</v>
      </c>
      <c r="N4">
        <f t="shared" si="0"/>
        <v>6.3</v>
      </c>
      <c r="O4">
        <f t="shared" si="0"/>
        <v>6.3</v>
      </c>
      <c r="P4">
        <f t="shared" si="0"/>
        <v>6.3</v>
      </c>
      <c r="Q4">
        <f t="shared" si="0"/>
        <v>6.3</v>
      </c>
      <c r="R4">
        <f t="shared" si="0"/>
        <v>6.3</v>
      </c>
      <c r="S4">
        <f t="shared" si="0"/>
        <v>6.3</v>
      </c>
      <c r="T4">
        <f t="shared" si="0"/>
        <v>6.3</v>
      </c>
      <c r="U4">
        <f t="shared" si="0"/>
        <v>6.3</v>
      </c>
      <c r="V4">
        <f t="shared" si="0"/>
        <v>6.3</v>
      </c>
      <c r="W4">
        <f t="shared" si="0"/>
        <v>6.3</v>
      </c>
      <c r="X4">
        <f t="shared" si="0"/>
        <v>6.3</v>
      </c>
      <c r="Y4">
        <f t="shared" si="0"/>
        <v>6.3</v>
      </c>
      <c r="Z4">
        <f t="shared" si="0"/>
        <v>6.3</v>
      </c>
      <c r="AA4">
        <f t="shared" si="0"/>
        <v>6.3</v>
      </c>
    </row>
    <row r="5" spans="2:27" x14ac:dyDescent="0.25">
      <c r="B5" s="24"/>
    </row>
    <row r="6" spans="2:27" x14ac:dyDescent="0.25">
      <c r="B6" t="s">
        <v>34</v>
      </c>
      <c r="C6" s="30">
        <f t="shared" ref="C6:AA6" si="1">C2</f>
        <v>3.7</v>
      </c>
      <c r="D6" s="30">
        <f t="shared" si="1"/>
        <v>4</v>
      </c>
      <c r="E6" s="30">
        <f t="shared" si="1"/>
        <v>4.3</v>
      </c>
      <c r="F6" s="30">
        <f t="shared" si="1"/>
        <v>4.5999999999999996</v>
      </c>
      <c r="G6" s="30">
        <f t="shared" si="1"/>
        <v>4.8999999999999995</v>
      </c>
      <c r="H6" s="30">
        <f t="shared" si="1"/>
        <v>5.1999999999999993</v>
      </c>
      <c r="I6" s="30">
        <f t="shared" si="1"/>
        <v>5.4999999999999991</v>
      </c>
      <c r="J6" s="30">
        <f t="shared" si="1"/>
        <v>5.7999999999999989</v>
      </c>
      <c r="K6" s="30">
        <f t="shared" si="1"/>
        <v>6.0999999999999988</v>
      </c>
      <c r="L6" s="30">
        <f t="shared" si="1"/>
        <v>6.3</v>
      </c>
      <c r="M6" s="30">
        <f t="shared" si="1"/>
        <v>6.3</v>
      </c>
      <c r="N6" s="30">
        <f t="shared" si="1"/>
        <v>6.3</v>
      </c>
      <c r="O6" s="30">
        <f t="shared" si="1"/>
        <v>6.3</v>
      </c>
      <c r="P6" s="30">
        <f t="shared" si="1"/>
        <v>6.3</v>
      </c>
      <c r="Q6" s="30">
        <f t="shared" si="1"/>
        <v>6.3</v>
      </c>
      <c r="R6" s="30">
        <f t="shared" si="1"/>
        <v>6.3</v>
      </c>
      <c r="S6" s="30">
        <f t="shared" si="1"/>
        <v>6.3</v>
      </c>
      <c r="T6" s="30">
        <f t="shared" si="1"/>
        <v>6.3</v>
      </c>
      <c r="U6" s="30">
        <f t="shared" si="1"/>
        <v>6.3</v>
      </c>
      <c r="V6" s="30">
        <f t="shared" si="1"/>
        <v>6.3</v>
      </c>
      <c r="W6" s="30">
        <f t="shared" si="1"/>
        <v>6.3</v>
      </c>
      <c r="X6" s="30">
        <f t="shared" si="1"/>
        <v>6.3</v>
      </c>
      <c r="Y6" s="30">
        <f t="shared" si="1"/>
        <v>6.3</v>
      </c>
      <c r="Z6" s="30">
        <f t="shared" si="1"/>
        <v>6.3</v>
      </c>
      <c r="AA6" s="30">
        <f t="shared" si="1"/>
        <v>6.3</v>
      </c>
    </row>
    <row r="7" spans="2:27" x14ac:dyDescent="0.25">
      <c r="B7" s="30">
        <f>C2</f>
        <v>3.7</v>
      </c>
      <c r="C7">
        <f>$B7+C$6</f>
        <v>7.4</v>
      </c>
      <c r="D7">
        <f t="shared" ref="D7:S19" si="2">$B7+D$6</f>
        <v>7.7</v>
      </c>
      <c r="E7">
        <f t="shared" si="2"/>
        <v>8</v>
      </c>
      <c r="F7">
        <f t="shared" si="2"/>
        <v>8.3000000000000007</v>
      </c>
      <c r="G7">
        <f t="shared" si="2"/>
        <v>8.6</v>
      </c>
      <c r="H7">
        <f t="shared" si="2"/>
        <v>8.8999999999999986</v>
      </c>
      <c r="I7">
        <f t="shared" si="2"/>
        <v>9.1999999999999993</v>
      </c>
      <c r="J7">
        <f t="shared" si="2"/>
        <v>9.5</v>
      </c>
      <c r="K7">
        <f t="shared" si="2"/>
        <v>9.7999999999999989</v>
      </c>
      <c r="L7">
        <f t="shared" si="2"/>
        <v>10</v>
      </c>
      <c r="M7">
        <f t="shared" si="2"/>
        <v>10</v>
      </c>
      <c r="N7">
        <f t="shared" si="2"/>
        <v>10</v>
      </c>
      <c r="O7">
        <f t="shared" si="2"/>
        <v>10</v>
      </c>
      <c r="P7">
        <f t="shared" si="2"/>
        <v>10</v>
      </c>
      <c r="Q7">
        <f t="shared" si="2"/>
        <v>10</v>
      </c>
      <c r="R7">
        <f t="shared" si="2"/>
        <v>10</v>
      </c>
      <c r="S7">
        <f t="shared" si="2"/>
        <v>10</v>
      </c>
      <c r="T7">
        <f t="shared" ref="R7:AA19" si="3">$B7+T$6</f>
        <v>10</v>
      </c>
      <c r="U7">
        <f t="shared" si="3"/>
        <v>10</v>
      </c>
      <c r="V7">
        <f t="shared" si="3"/>
        <v>10</v>
      </c>
      <c r="W7">
        <f t="shared" si="3"/>
        <v>10</v>
      </c>
      <c r="X7">
        <f t="shared" si="3"/>
        <v>10</v>
      </c>
      <c r="Y7">
        <f t="shared" si="3"/>
        <v>10</v>
      </c>
      <c r="Z7">
        <f t="shared" si="3"/>
        <v>10</v>
      </c>
      <c r="AA7">
        <f t="shared" si="3"/>
        <v>10</v>
      </c>
    </row>
    <row r="8" spans="2:27" x14ac:dyDescent="0.25">
      <c r="B8" s="30">
        <f>D2</f>
        <v>4</v>
      </c>
      <c r="C8">
        <f t="shared" ref="C8:R28" si="4">$B8+C$6</f>
        <v>7.7</v>
      </c>
      <c r="D8">
        <f t="shared" si="2"/>
        <v>8</v>
      </c>
      <c r="E8">
        <f t="shared" si="2"/>
        <v>8.3000000000000007</v>
      </c>
      <c r="F8">
        <f t="shared" si="2"/>
        <v>8.6</v>
      </c>
      <c r="G8">
        <f t="shared" si="2"/>
        <v>8.8999999999999986</v>
      </c>
      <c r="H8">
        <f t="shared" si="2"/>
        <v>9.1999999999999993</v>
      </c>
      <c r="I8">
        <f t="shared" si="2"/>
        <v>9.5</v>
      </c>
      <c r="J8">
        <f t="shared" si="2"/>
        <v>9.7999999999999989</v>
      </c>
      <c r="K8">
        <f t="shared" si="2"/>
        <v>10.099999999999998</v>
      </c>
      <c r="L8">
        <f t="shared" si="2"/>
        <v>10.3</v>
      </c>
      <c r="M8">
        <f t="shared" si="2"/>
        <v>10.3</v>
      </c>
      <c r="N8">
        <f t="shared" si="2"/>
        <v>10.3</v>
      </c>
      <c r="O8">
        <f t="shared" si="2"/>
        <v>10.3</v>
      </c>
      <c r="P8">
        <f t="shared" si="2"/>
        <v>10.3</v>
      </c>
      <c r="Q8">
        <f t="shared" si="2"/>
        <v>10.3</v>
      </c>
      <c r="R8">
        <f t="shared" si="3"/>
        <v>10.3</v>
      </c>
      <c r="S8">
        <f t="shared" si="3"/>
        <v>10.3</v>
      </c>
      <c r="T8">
        <f t="shared" si="3"/>
        <v>10.3</v>
      </c>
      <c r="U8">
        <f t="shared" si="3"/>
        <v>10.3</v>
      </c>
      <c r="V8">
        <f t="shared" si="3"/>
        <v>10.3</v>
      </c>
      <c r="W8">
        <f t="shared" si="3"/>
        <v>10.3</v>
      </c>
      <c r="X8">
        <f t="shared" si="3"/>
        <v>10.3</v>
      </c>
      <c r="Y8">
        <f t="shared" si="3"/>
        <v>10.3</v>
      </c>
      <c r="Z8">
        <f t="shared" si="3"/>
        <v>10.3</v>
      </c>
      <c r="AA8">
        <f t="shared" si="3"/>
        <v>10.3</v>
      </c>
    </row>
    <row r="9" spans="2:27" x14ac:dyDescent="0.25">
      <c r="B9" s="30">
        <f>E2</f>
        <v>4.3</v>
      </c>
      <c r="C9">
        <f t="shared" si="4"/>
        <v>8</v>
      </c>
      <c r="D9">
        <f t="shared" si="2"/>
        <v>8.3000000000000007</v>
      </c>
      <c r="E9">
        <f t="shared" si="2"/>
        <v>8.6</v>
      </c>
      <c r="F9">
        <f t="shared" si="2"/>
        <v>8.8999999999999986</v>
      </c>
      <c r="G9">
        <f t="shared" si="2"/>
        <v>9.1999999999999993</v>
      </c>
      <c r="H9">
        <f t="shared" si="2"/>
        <v>9.5</v>
      </c>
      <c r="I9">
        <f t="shared" si="2"/>
        <v>9.7999999999999989</v>
      </c>
      <c r="J9">
        <f t="shared" si="2"/>
        <v>10.099999999999998</v>
      </c>
      <c r="K9">
        <f t="shared" si="2"/>
        <v>10.399999999999999</v>
      </c>
      <c r="L9">
        <f t="shared" si="2"/>
        <v>10.6</v>
      </c>
      <c r="M9">
        <f t="shared" si="2"/>
        <v>10.6</v>
      </c>
      <c r="N9">
        <f t="shared" si="2"/>
        <v>10.6</v>
      </c>
      <c r="O9">
        <f t="shared" si="2"/>
        <v>10.6</v>
      </c>
      <c r="P9">
        <f t="shared" si="2"/>
        <v>10.6</v>
      </c>
      <c r="Q9">
        <f t="shared" si="2"/>
        <v>10.6</v>
      </c>
      <c r="R9">
        <f t="shared" si="3"/>
        <v>10.6</v>
      </c>
      <c r="S9">
        <f t="shared" si="3"/>
        <v>10.6</v>
      </c>
      <c r="T9">
        <f t="shared" si="3"/>
        <v>10.6</v>
      </c>
      <c r="U9">
        <f t="shared" si="3"/>
        <v>10.6</v>
      </c>
      <c r="V9">
        <f t="shared" si="3"/>
        <v>10.6</v>
      </c>
      <c r="W9">
        <f t="shared" si="3"/>
        <v>10.6</v>
      </c>
      <c r="X9">
        <f t="shared" si="3"/>
        <v>10.6</v>
      </c>
      <c r="Y9">
        <f t="shared" si="3"/>
        <v>10.6</v>
      </c>
      <c r="Z9">
        <f t="shared" si="3"/>
        <v>10.6</v>
      </c>
      <c r="AA9">
        <f t="shared" si="3"/>
        <v>10.6</v>
      </c>
    </row>
    <row r="10" spans="2:27" x14ac:dyDescent="0.25">
      <c r="B10" s="30">
        <f>F2</f>
        <v>4.5999999999999996</v>
      </c>
      <c r="C10">
        <f t="shared" si="4"/>
        <v>8.3000000000000007</v>
      </c>
      <c r="D10">
        <f t="shared" si="2"/>
        <v>8.6</v>
      </c>
      <c r="E10">
        <f t="shared" si="2"/>
        <v>8.8999999999999986</v>
      </c>
      <c r="F10">
        <f t="shared" si="2"/>
        <v>9.1999999999999993</v>
      </c>
      <c r="G10">
        <f t="shared" si="2"/>
        <v>9.5</v>
      </c>
      <c r="H10">
        <f t="shared" si="2"/>
        <v>9.7999999999999989</v>
      </c>
      <c r="I10">
        <f t="shared" si="2"/>
        <v>10.099999999999998</v>
      </c>
      <c r="J10">
        <f t="shared" si="2"/>
        <v>10.399999999999999</v>
      </c>
      <c r="K10">
        <f t="shared" si="2"/>
        <v>10.7</v>
      </c>
      <c r="L10">
        <f t="shared" si="2"/>
        <v>10.899999999999999</v>
      </c>
      <c r="M10">
        <f t="shared" si="2"/>
        <v>10.899999999999999</v>
      </c>
      <c r="N10">
        <f t="shared" si="2"/>
        <v>10.899999999999999</v>
      </c>
      <c r="O10">
        <f t="shared" si="2"/>
        <v>10.899999999999999</v>
      </c>
      <c r="P10">
        <f t="shared" si="2"/>
        <v>10.899999999999999</v>
      </c>
      <c r="Q10">
        <f t="shared" si="2"/>
        <v>10.899999999999999</v>
      </c>
      <c r="R10">
        <f t="shared" si="3"/>
        <v>10.899999999999999</v>
      </c>
      <c r="S10">
        <f t="shared" si="3"/>
        <v>10.899999999999999</v>
      </c>
      <c r="T10">
        <f t="shared" si="3"/>
        <v>10.899999999999999</v>
      </c>
      <c r="U10">
        <f t="shared" si="3"/>
        <v>10.899999999999999</v>
      </c>
      <c r="V10">
        <f t="shared" si="3"/>
        <v>10.899999999999999</v>
      </c>
      <c r="W10">
        <f t="shared" si="3"/>
        <v>10.899999999999999</v>
      </c>
      <c r="X10">
        <f t="shared" si="3"/>
        <v>10.899999999999999</v>
      </c>
      <c r="Y10">
        <f t="shared" si="3"/>
        <v>10.899999999999999</v>
      </c>
      <c r="Z10">
        <f t="shared" si="3"/>
        <v>10.899999999999999</v>
      </c>
      <c r="AA10">
        <f t="shared" si="3"/>
        <v>10.899999999999999</v>
      </c>
    </row>
    <row r="11" spans="2:27" x14ac:dyDescent="0.25">
      <c r="B11" s="30">
        <f>G2</f>
        <v>4.8999999999999995</v>
      </c>
      <c r="C11">
        <f t="shared" si="4"/>
        <v>8.6</v>
      </c>
      <c r="D11">
        <f t="shared" si="2"/>
        <v>8.8999999999999986</v>
      </c>
      <c r="E11">
        <f t="shared" si="2"/>
        <v>9.1999999999999993</v>
      </c>
      <c r="F11">
        <f t="shared" si="2"/>
        <v>9.5</v>
      </c>
      <c r="G11">
        <f t="shared" si="2"/>
        <v>9.7999999999999989</v>
      </c>
      <c r="H11">
        <f t="shared" si="2"/>
        <v>10.099999999999998</v>
      </c>
      <c r="I11">
        <f t="shared" si="2"/>
        <v>10.399999999999999</v>
      </c>
      <c r="J11">
        <f t="shared" si="2"/>
        <v>10.7</v>
      </c>
      <c r="K11">
        <f t="shared" si="2"/>
        <v>10.999999999999998</v>
      </c>
      <c r="L11">
        <f t="shared" si="2"/>
        <v>11.2</v>
      </c>
      <c r="M11">
        <f t="shared" si="2"/>
        <v>11.2</v>
      </c>
      <c r="N11">
        <f t="shared" si="2"/>
        <v>11.2</v>
      </c>
      <c r="O11">
        <f t="shared" si="2"/>
        <v>11.2</v>
      </c>
      <c r="P11">
        <f t="shared" si="2"/>
        <v>11.2</v>
      </c>
      <c r="Q11">
        <f t="shared" si="2"/>
        <v>11.2</v>
      </c>
      <c r="R11">
        <f t="shared" si="3"/>
        <v>11.2</v>
      </c>
      <c r="S11">
        <f t="shared" si="3"/>
        <v>11.2</v>
      </c>
      <c r="T11">
        <f t="shared" si="3"/>
        <v>11.2</v>
      </c>
      <c r="U11">
        <f t="shared" si="3"/>
        <v>11.2</v>
      </c>
      <c r="V11">
        <f t="shared" si="3"/>
        <v>11.2</v>
      </c>
      <c r="W11">
        <f t="shared" si="3"/>
        <v>11.2</v>
      </c>
      <c r="X11">
        <f t="shared" si="3"/>
        <v>11.2</v>
      </c>
      <c r="Y11">
        <f t="shared" si="3"/>
        <v>11.2</v>
      </c>
      <c r="Z11">
        <f t="shared" si="3"/>
        <v>11.2</v>
      </c>
      <c r="AA11">
        <f t="shared" si="3"/>
        <v>11.2</v>
      </c>
    </row>
    <row r="12" spans="2:27" x14ac:dyDescent="0.25">
      <c r="B12" s="30">
        <f>H2</f>
        <v>5.1999999999999993</v>
      </c>
      <c r="C12">
        <f t="shared" si="4"/>
        <v>8.8999999999999986</v>
      </c>
      <c r="D12">
        <f t="shared" si="2"/>
        <v>9.1999999999999993</v>
      </c>
      <c r="E12">
        <f t="shared" si="2"/>
        <v>9.5</v>
      </c>
      <c r="F12">
        <f t="shared" si="2"/>
        <v>9.7999999999999989</v>
      </c>
      <c r="G12">
        <f t="shared" si="2"/>
        <v>10.099999999999998</v>
      </c>
      <c r="H12">
        <f t="shared" si="2"/>
        <v>10.399999999999999</v>
      </c>
      <c r="I12">
        <f t="shared" si="2"/>
        <v>10.7</v>
      </c>
      <c r="J12">
        <f t="shared" si="2"/>
        <v>10.999999999999998</v>
      </c>
      <c r="K12">
        <f t="shared" si="2"/>
        <v>11.299999999999997</v>
      </c>
      <c r="L12">
        <f t="shared" si="2"/>
        <v>11.5</v>
      </c>
      <c r="M12">
        <f t="shared" si="2"/>
        <v>11.5</v>
      </c>
      <c r="N12">
        <f t="shared" si="2"/>
        <v>11.5</v>
      </c>
      <c r="O12">
        <f t="shared" si="2"/>
        <v>11.5</v>
      </c>
      <c r="P12">
        <f t="shared" si="2"/>
        <v>11.5</v>
      </c>
      <c r="Q12">
        <f t="shared" si="2"/>
        <v>11.5</v>
      </c>
      <c r="R12">
        <f t="shared" si="3"/>
        <v>11.5</v>
      </c>
      <c r="S12">
        <f t="shared" si="3"/>
        <v>11.5</v>
      </c>
      <c r="T12">
        <f t="shared" si="3"/>
        <v>11.5</v>
      </c>
      <c r="U12">
        <f t="shared" si="3"/>
        <v>11.5</v>
      </c>
      <c r="V12">
        <f t="shared" si="3"/>
        <v>11.5</v>
      </c>
      <c r="W12">
        <f t="shared" si="3"/>
        <v>11.5</v>
      </c>
      <c r="X12">
        <f t="shared" si="3"/>
        <v>11.5</v>
      </c>
      <c r="Y12">
        <f t="shared" si="3"/>
        <v>11.5</v>
      </c>
      <c r="Z12">
        <f t="shared" si="3"/>
        <v>11.5</v>
      </c>
      <c r="AA12">
        <f t="shared" si="3"/>
        <v>11.5</v>
      </c>
    </row>
    <row r="13" spans="2:27" x14ac:dyDescent="0.25">
      <c r="B13" s="30">
        <f>I2</f>
        <v>5.4999999999999991</v>
      </c>
      <c r="C13">
        <f t="shared" si="4"/>
        <v>9.1999999999999993</v>
      </c>
      <c r="D13">
        <f t="shared" si="2"/>
        <v>9.5</v>
      </c>
      <c r="E13">
        <f t="shared" si="2"/>
        <v>9.7999999999999989</v>
      </c>
      <c r="F13">
        <f t="shared" si="2"/>
        <v>10.099999999999998</v>
      </c>
      <c r="G13">
        <f t="shared" si="2"/>
        <v>10.399999999999999</v>
      </c>
      <c r="H13">
        <f t="shared" si="2"/>
        <v>10.7</v>
      </c>
      <c r="I13">
        <f t="shared" si="2"/>
        <v>10.999999999999998</v>
      </c>
      <c r="J13">
        <f t="shared" si="2"/>
        <v>11.299999999999997</v>
      </c>
      <c r="K13">
        <f t="shared" si="2"/>
        <v>11.599999999999998</v>
      </c>
      <c r="L13">
        <f t="shared" si="2"/>
        <v>11.799999999999999</v>
      </c>
      <c r="M13">
        <f t="shared" si="2"/>
        <v>11.799999999999999</v>
      </c>
      <c r="N13">
        <f t="shared" si="2"/>
        <v>11.799999999999999</v>
      </c>
      <c r="O13">
        <f t="shared" si="2"/>
        <v>11.799999999999999</v>
      </c>
      <c r="P13">
        <f t="shared" si="2"/>
        <v>11.799999999999999</v>
      </c>
      <c r="Q13">
        <f t="shared" si="2"/>
        <v>11.799999999999999</v>
      </c>
      <c r="R13">
        <f t="shared" si="3"/>
        <v>11.799999999999999</v>
      </c>
      <c r="S13">
        <f t="shared" si="3"/>
        <v>11.799999999999999</v>
      </c>
      <c r="T13">
        <f t="shared" si="3"/>
        <v>11.799999999999999</v>
      </c>
      <c r="U13">
        <f t="shared" si="3"/>
        <v>11.799999999999999</v>
      </c>
      <c r="V13">
        <f t="shared" si="3"/>
        <v>11.799999999999999</v>
      </c>
      <c r="W13">
        <f t="shared" si="3"/>
        <v>11.799999999999999</v>
      </c>
      <c r="X13">
        <f t="shared" si="3"/>
        <v>11.799999999999999</v>
      </c>
      <c r="Y13">
        <f t="shared" si="3"/>
        <v>11.799999999999999</v>
      </c>
      <c r="Z13">
        <f t="shared" si="3"/>
        <v>11.799999999999999</v>
      </c>
      <c r="AA13">
        <f t="shared" si="3"/>
        <v>11.799999999999999</v>
      </c>
    </row>
    <row r="14" spans="2:27" x14ac:dyDescent="0.25">
      <c r="B14" s="30">
        <f>J2</f>
        <v>5.7999999999999989</v>
      </c>
      <c r="C14">
        <f t="shared" si="4"/>
        <v>9.5</v>
      </c>
      <c r="D14">
        <f t="shared" si="2"/>
        <v>9.7999999999999989</v>
      </c>
      <c r="E14">
        <f t="shared" si="2"/>
        <v>10.099999999999998</v>
      </c>
      <c r="F14">
        <f t="shared" si="2"/>
        <v>10.399999999999999</v>
      </c>
      <c r="G14">
        <f t="shared" si="2"/>
        <v>10.7</v>
      </c>
      <c r="H14">
        <f t="shared" si="2"/>
        <v>10.999999999999998</v>
      </c>
      <c r="I14">
        <f t="shared" si="2"/>
        <v>11.299999999999997</v>
      </c>
      <c r="J14">
        <f t="shared" si="2"/>
        <v>11.599999999999998</v>
      </c>
      <c r="K14">
        <f t="shared" si="2"/>
        <v>11.899999999999999</v>
      </c>
      <c r="L14">
        <f t="shared" si="2"/>
        <v>12.099999999999998</v>
      </c>
      <c r="M14">
        <f t="shared" si="2"/>
        <v>12.099999999999998</v>
      </c>
      <c r="N14">
        <f t="shared" si="2"/>
        <v>12.099999999999998</v>
      </c>
      <c r="O14">
        <f t="shared" si="2"/>
        <v>12.099999999999998</v>
      </c>
      <c r="P14">
        <f t="shared" si="2"/>
        <v>12.099999999999998</v>
      </c>
      <c r="Q14">
        <f t="shared" si="2"/>
        <v>12.099999999999998</v>
      </c>
      <c r="R14">
        <f t="shared" si="3"/>
        <v>12.099999999999998</v>
      </c>
      <c r="S14">
        <f t="shared" si="3"/>
        <v>12.099999999999998</v>
      </c>
      <c r="T14">
        <f t="shared" si="3"/>
        <v>12.099999999999998</v>
      </c>
      <c r="U14">
        <f t="shared" si="3"/>
        <v>12.099999999999998</v>
      </c>
      <c r="V14">
        <f t="shared" si="3"/>
        <v>12.099999999999998</v>
      </c>
      <c r="W14">
        <f t="shared" si="3"/>
        <v>12.099999999999998</v>
      </c>
      <c r="X14">
        <f t="shared" si="3"/>
        <v>12.099999999999998</v>
      </c>
      <c r="Y14">
        <f t="shared" si="3"/>
        <v>12.099999999999998</v>
      </c>
      <c r="Z14">
        <f t="shared" si="3"/>
        <v>12.099999999999998</v>
      </c>
      <c r="AA14">
        <f t="shared" si="3"/>
        <v>12.099999999999998</v>
      </c>
    </row>
    <row r="15" spans="2:27" x14ac:dyDescent="0.25">
      <c r="B15" s="30">
        <f>K2</f>
        <v>6.0999999999999988</v>
      </c>
      <c r="C15">
        <f t="shared" si="4"/>
        <v>9.7999999999999989</v>
      </c>
      <c r="D15">
        <f t="shared" si="2"/>
        <v>10.099999999999998</v>
      </c>
      <c r="E15">
        <f t="shared" si="2"/>
        <v>10.399999999999999</v>
      </c>
      <c r="F15">
        <f t="shared" si="2"/>
        <v>10.7</v>
      </c>
      <c r="G15">
        <f t="shared" si="2"/>
        <v>10.999999999999998</v>
      </c>
      <c r="H15">
        <f t="shared" si="2"/>
        <v>11.299999999999997</v>
      </c>
      <c r="I15">
        <f t="shared" si="2"/>
        <v>11.599999999999998</v>
      </c>
      <c r="J15">
        <f t="shared" si="2"/>
        <v>11.899999999999999</v>
      </c>
      <c r="K15">
        <f t="shared" si="2"/>
        <v>12.199999999999998</v>
      </c>
      <c r="L15">
        <f t="shared" si="2"/>
        <v>12.399999999999999</v>
      </c>
      <c r="M15">
        <f t="shared" si="2"/>
        <v>12.399999999999999</v>
      </c>
      <c r="N15">
        <f t="shared" si="2"/>
        <v>12.399999999999999</v>
      </c>
      <c r="O15">
        <f t="shared" si="2"/>
        <v>12.399999999999999</v>
      </c>
      <c r="P15">
        <f t="shared" si="2"/>
        <v>12.399999999999999</v>
      </c>
      <c r="Q15">
        <f t="shared" si="2"/>
        <v>12.399999999999999</v>
      </c>
      <c r="R15">
        <f t="shared" si="3"/>
        <v>12.399999999999999</v>
      </c>
      <c r="S15">
        <f t="shared" si="3"/>
        <v>12.399999999999999</v>
      </c>
      <c r="T15">
        <f t="shared" si="3"/>
        <v>12.399999999999999</v>
      </c>
      <c r="U15">
        <f t="shared" si="3"/>
        <v>12.399999999999999</v>
      </c>
      <c r="V15">
        <f t="shared" si="3"/>
        <v>12.399999999999999</v>
      </c>
      <c r="W15">
        <f t="shared" si="3"/>
        <v>12.399999999999999</v>
      </c>
      <c r="X15">
        <f t="shared" si="3"/>
        <v>12.399999999999999</v>
      </c>
      <c r="Y15">
        <f t="shared" si="3"/>
        <v>12.399999999999999</v>
      </c>
      <c r="Z15">
        <f t="shared" si="3"/>
        <v>12.399999999999999</v>
      </c>
      <c r="AA15">
        <f t="shared" si="3"/>
        <v>12.399999999999999</v>
      </c>
    </row>
    <row r="16" spans="2:27" x14ac:dyDescent="0.25">
      <c r="B16" s="30">
        <f>L2</f>
        <v>6.3</v>
      </c>
      <c r="C16">
        <f t="shared" si="4"/>
        <v>10</v>
      </c>
      <c r="D16">
        <f t="shared" si="2"/>
        <v>10.3</v>
      </c>
      <c r="E16">
        <f t="shared" si="2"/>
        <v>10.6</v>
      </c>
      <c r="F16">
        <f t="shared" si="2"/>
        <v>10.899999999999999</v>
      </c>
      <c r="G16">
        <f t="shared" si="2"/>
        <v>11.2</v>
      </c>
      <c r="H16">
        <f t="shared" si="2"/>
        <v>11.5</v>
      </c>
      <c r="I16">
        <f t="shared" si="2"/>
        <v>11.799999999999999</v>
      </c>
      <c r="J16">
        <f t="shared" si="2"/>
        <v>12.099999999999998</v>
      </c>
      <c r="K16">
        <f t="shared" si="2"/>
        <v>12.399999999999999</v>
      </c>
      <c r="L16">
        <f t="shared" si="2"/>
        <v>12.6</v>
      </c>
      <c r="M16">
        <f t="shared" si="2"/>
        <v>12.6</v>
      </c>
      <c r="N16">
        <f t="shared" si="2"/>
        <v>12.6</v>
      </c>
      <c r="O16">
        <f t="shared" si="2"/>
        <v>12.6</v>
      </c>
      <c r="P16">
        <f t="shared" si="2"/>
        <v>12.6</v>
      </c>
      <c r="Q16">
        <f t="shared" si="2"/>
        <v>12.6</v>
      </c>
      <c r="R16">
        <f t="shared" si="3"/>
        <v>12.6</v>
      </c>
      <c r="S16">
        <f t="shared" si="3"/>
        <v>12.6</v>
      </c>
      <c r="T16">
        <f t="shared" si="3"/>
        <v>12.6</v>
      </c>
      <c r="U16">
        <f t="shared" si="3"/>
        <v>12.6</v>
      </c>
      <c r="V16">
        <f t="shared" si="3"/>
        <v>12.6</v>
      </c>
      <c r="W16">
        <f t="shared" si="3"/>
        <v>12.6</v>
      </c>
      <c r="X16">
        <f t="shared" si="3"/>
        <v>12.6</v>
      </c>
      <c r="Y16">
        <f t="shared" si="3"/>
        <v>12.6</v>
      </c>
      <c r="Z16">
        <f t="shared" si="3"/>
        <v>12.6</v>
      </c>
      <c r="AA16">
        <f t="shared" si="3"/>
        <v>12.6</v>
      </c>
    </row>
    <row r="17" spans="1:27" x14ac:dyDescent="0.25">
      <c r="B17" s="30">
        <f>M2</f>
        <v>6.3</v>
      </c>
      <c r="C17">
        <f t="shared" si="4"/>
        <v>10</v>
      </c>
      <c r="D17">
        <f t="shared" si="2"/>
        <v>10.3</v>
      </c>
      <c r="E17">
        <f t="shared" si="2"/>
        <v>10.6</v>
      </c>
      <c r="F17">
        <f t="shared" si="2"/>
        <v>10.899999999999999</v>
      </c>
      <c r="G17">
        <f t="shared" si="2"/>
        <v>11.2</v>
      </c>
      <c r="H17">
        <f t="shared" si="2"/>
        <v>11.5</v>
      </c>
      <c r="I17">
        <f t="shared" si="2"/>
        <v>11.799999999999999</v>
      </c>
      <c r="J17">
        <f t="shared" si="2"/>
        <v>12.099999999999998</v>
      </c>
      <c r="K17">
        <f t="shared" si="2"/>
        <v>12.399999999999999</v>
      </c>
      <c r="L17">
        <f t="shared" si="2"/>
        <v>12.6</v>
      </c>
      <c r="M17">
        <f t="shared" si="2"/>
        <v>12.6</v>
      </c>
      <c r="N17">
        <f t="shared" si="2"/>
        <v>12.6</v>
      </c>
      <c r="O17">
        <f t="shared" si="2"/>
        <v>12.6</v>
      </c>
      <c r="P17">
        <f t="shared" si="2"/>
        <v>12.6</v>
      </c>
      <c r="Q17">
        <f t="shared" si="2"/>
        <v>12.6</v>
      </c>
      <c r="R17">
        <f t="shared" si="3"/>
        <v>12.6</v>
      </c>
      <c r="S17">
        <f t="shared" si="3"/>
        <v>12.6</v>
      </c>
      <c r="T17">
        <f t="shared" si="3"/>
        <v>12.6</v>
      </c>
      <c r="U17">
        <f t="shared" si="3"/>
        <v>12.6</v>
      </c>
      <c r="V17">
        <f t="shared" si="3"/>
        <v>12.6</v>
      </c>
      <c r="W17">
        <f t="shared" si="3"/>
        <v>12.6</v>
      </c>
      <c r="X17">
        <f t="shared" si="3"/>
        <v>12.6</v>
      </c>
      <c r="Y17">
        <f t="shared" si="3"/>
        <v>12.6</v>
      </c>
      <c r="Z17">
        <f t="shared" si="3"/>
        <v>12.6</v>
      </c>
      <c r="AA17">
        <f t="shared" si="3"/>
        <v>12.6</v>
      </c>
    </row>
    <row r="18" spans="1:27" x14ac:dyDescent="0.25">
      <c r="B18" s="30">
        <f>N2</f>
        <v>6.3</v>
      </c>
      <c r="C18">
        <f t="shared" si="4"/>
        <v>10</v>
      </c>
      <c r="D18">
        <f t="shared" si="2"/>
        <v>10.3</v>
      </c>
      <c r="E18">
        <f t="shared" si="2"/>
        <v>10.6</v>
      </c>
      <c r="F18">
        <f t="shared" si="2"/>
        <v>10.899999999999999</v>
      </c>
      <c r="G18">
        <f t="shared" si="2"/>
        <v>11.2</v>
      </c>
      <c r="H18">
        <f t="shared" si="2"/>
        <v>11.5</v>
      </c>
      <c r="I18">
        <f t="shared" si="2"/>
        <v>11.799999999999999</v>
      </c>
      <c r="J18">
        <f t="shared" si="2"/>
        <v>12.099999999999998</v>
      </c>
      <c r="K18">
        <f t="shared" si="2"/>
        <v>12.399999999999999</v>
      </c>
      <c r="L18">
        <f t="shared" si="2"/>
        <v>12.6</v>
      </c>
      <c r="M18">
        <f t="shared" si="2"/>
        <v>12.6</v>
      </c>
      <c r="N18">
        <f t="shared" si="2"/>
        <v>12.6</v>
      </c>
      <c r="O18">
        <f t="shared" si="2"/>
        <v>12.6</v>
      </c>
      <c r="P18">
        <f t="shared" si="2"/>
        <v>12.6</v>
      </c>
      <c r="Q18">
        <f t="shared" si="2"/>
        <v>12.6</v>
      </c>
      <c r="R18">
        <f t="shared" si="3"/>
        <v>12.6</v>
      </c>
      <c r="S18">
        <f t="shared" si="3"/>
        <v>12.6</v>
      </c>
      <c r="T18">
        <f t="shared" si="3"/>
        <v>12.6</v>
      </c>
      <c r="U18">
        <f t="shared" si="3"/>
        <v>12.6</v>
      </c>
      <c r="V18">
        <f t="shared" si="3"/>
        <v>12.6</v>
      </c>
      <c r="W18">
        <f t="shared" si="3"/>
        <v>12.6</v>
      </c>
      <c r="X18">
        <f t="shared" si="3"/>
        <v>12.6</v>
      </c>
      <c r="Y18">
        <f t="shared" si="3"/>
        <v>12.6</v>
      </c>
      <c r="Z18">
        <f t="shared" si="3"/>
        <v>12.6</v>
      </c>
      <c r="AA18">
        <f t="shared" si="3"/>
        <v>12.6</v>
      </c>
    </row>
    <row r="19" spans="1:27" x14ac:dyDescent="0.25">
      <c r="B19" s="30">
        <f>O2</f>
        <v>6.3</v>
      </c>
      <c r="C19">
        <f t="shared" si="4"/>
        <v>10</v>
      </c>
      <c r="D19">
        <f t="shared" si="2"/>
        <v>10.3</v>
      </c>
      <c r="E19">
        <f t="shared" si="2"/>
        <v>10.6</v>
      </c>
      <c r="F19">
        <f t="shared" si="2"/>
        <v>10.899999999999999</v>
      </c>
      <c r="G19">
        <f t="shared" si="2"/>
        <v>11.2</v>
      </c>
      <c r="H19">
        <f t="shared" si="2"/>
        <v>11.5</v>
      </c>
      <c r="I19">
        <f t="shared" si="2"/>
        <v>11.799999999999999</v>
      </c>
      <c r="J19">
        <f t="shared" si="2"/>
        <v>12.099999999999998</v>
      </c>
      <c r="K19">
        <f t="shared" si="2"/>
        <v>12.399999999999999</v>
      </c>
      <c r="L19">
        <f t="shared" si="2"/>
        <v>12.6</v>
      </c>
      <c r="M19">
        <f t="shared" si="2"/>
        <v>12.6</v>
      </c>
      <c r="N19">
        <f t="shared" si="2"/>
        <v>12.6</v>
      </c>
      <c r="O19">
        <f t="shared" si="2"/>
        <v>12.6</v>
      </c>
      <c r="P19">
        <f t="shared" si="2"/>
        <v>12.6</v>
      </c>
      <c r="Q19">
        <f t="shared" si="2"/>
        <v>12.6</v>
      </c>
      <c r="R19">
        <f t="shared" si="3"/>
        <v>12.6</v>
      </c>
      <c r="S19">
        <f t="shared" si="3"/>
        <v>12.6</v>
      </c>
      <c r="T19">
        <f t="shared" si="3"/>
        <v>12.6</v>
      </c>
      <c r="U19">
        <f t="shared" si="3"/>
        <v>12.6</v>
      </c>
      <c r="V19">
        <f t="shared" si="3"/>
        <v>12.6</v>
      </c>
      <c r="W19">
        <f t="shared" si="3"/>
        <v>12.6</v>
      </c>
      <c r="X19">
        <f t="shared" si="3"/>
        <v>12.6</v>
      </c>
      <c r="Y19">
        <f t="shared" si="3"/>
        <v>12.6</v>
      </c>
      <c r="Z19">
        <f t="shared" si="3"/>
        <v>12.6</v>
      </c>
      <c r="AA19">
        <f t="shared" si="3"/>
        <v>12.6</v>
      </c>
    </row>
    <row r="20" spans="1:27" x14ac:dyDescent="0.25">
      <c r="B20" s="30">
        <f>P2</f>
        <v>6.3</v>
      </c>
      <c r="C20">
        <f t="shared" si="4"/>
        <v>10</v>
      </c>
      <c r="D20">
        <f t="shared" si="4"/>
        <v>10.3</v>
      </c>
      <c r="E20">
        <f t="shared" si="4"/>
        <v>10.6</v>
      </c>
      <c r="F20">
        <f t="shared" si="4"/>
        <v>10.899999999999999</v>
      </c>
      <c r="G20">
        <f t="shared" si="4"/>
        <v>11.2</v>
      </c>
      <c r="H20">
        <f t="shared" si="4"/>
        <v>11.5</v>
      </c>
      <c r="I20">
        <f t="shared" si="4"/>
        <v>11.799999999999999</v>
      </c>
      <c r="J20">
        <f t="shared" si="4"/>
        <v>12.099999999999998</v>
      </c>
      <c r="K20">
        <f t="shared" si="4"/>
        <v>12.399999999999999</v>
      </c>
      <c r="L20">
        <f t="shared" si="4"/>
        <v>12.6</v>
      </c>
      <c r="M20">
        <f t="shared" si="4"/>
        <v>12.6</v>
      </c>
      <c r="N20">
        <f t="shared" si="4"/>
        <v>12.6</v>
      </c>
      <c r="O20">
        <f t="shared" si="4"/>
        <v>12.6</v>
      </c>
      <c r="P20">
        <f t="shared" si="4"/>
        <v>12.6</v>
      </c>
      <c r="Q20">
        <f t="shared" si="4"/>
        <v>12.6</v>
      </c>
      <c r="R20">
        <f t="shared" si="4"/>
        <v>12.6</v>
      </c>
      <c r="S20">
        <f t="shared" ref="D20:AA29" si="5">$B20+S$6</f>
        <v>12.6</v>
      </c>
      <c r="T20">
        <f t="shared" si="5"/>
        <v>12.6</v>
      </c>
      <c r="U20">
        <f t="shared" si="5"/>
        <v>12.6</v>
      </c>
      <c r="V20">
        <f t="shared" si="5"/>
        <v>12.6</v>
      </c>
      <c r="W20">
        <f t="shared" si="5"/>
        <v>12.6</v>
      </c>
      <c r="X20">
        <f t="shared" si="5"/>
        <v>12.6</v>
      </c>
      <c r="Y20">
        <f t="shared" si="5"/>
        <v>12.6</v>
      </c>
      <c r="Z20">
        <f t="shared" si="5"/>
        <v>12.6</v>
      </c>
      <c r="AA20">
        <f t="shared" si="5"/>
        <v>12.6</v>
      </c>
    </row>
    <row r="21" spans="1:27" x14ac:dyDescent="0.25">
      <c r="B21" s="30">
        <f>Q2</f>
        <v>6.3</v>
      </c>
      <c r="C21">
        <f t="shared" si="4"/>
        <v>10</v>
      </c>
      <c r="D21">
        <f t="shared" si="5"/>
        <v>10.3</v>
      </c>
      <c r="E21">
        <f t="shared" si="5"/>
        <v>10.6</v>
      </c>
      <c r="F21">
        <f t="shared" si="5"/>
        <v>10.899999999999999</v>
      </c>
      <c r="G21">
        <f t="shared" si="5"/>
        <v>11.2</v>
      </c>
      <c r="H21">
        <f t="shared" si="5"/>
        <v>11.5</v>
      </c>
      <c r="I21">
        <f t="shared" si="5"/>
        <v>11.799999999999999</v>
      </c>
      <c r="J21">
        <f t="shared" si="5"/>
        <v>12.099999999999998</v>
      </c>
      <c r="K21">
        <f t="shared" si="5"/>
        <v>12.399999999999999</v>
      </c>
      <c r="L21">
        <f t="shared" si="5"/>
        <v>12.6</v>
      </c>
      <c r="M21">
        <f t="shared" si="5"/>
        <v>12.6</v>
      </c>
      <c r="N21">
        <f t="shared" si="5"/>
        <v>12.6</v>
      </c>
      <c r="O21">
        <f t="shared" si="5"/>
        <v>12.6</v>
      </c>
      <c r="P21">
        <f t="shared" si="5"/>
        <v>12.6</v>
      </c>
      <c r="Q21">
        <f t="shared" si="5"/>
        <v>12.6</v>
      </c>
      <c r="R21">
        <f t="shared" si="5"/>
        <v>12.6</v>
      </c>
      <c r="S21">
        <f t="shared" si="5"/>
        <v>12.6</v>
      </c>
      <c r="T21">
        <f t="shared" si="5"/>
        <v>12.6</v>
      </c>
      <c r="U21">
        <f t="shared" si="5"/>
        <v>12.6</v>
      </c>
      <c r="V21">
        <f t="shared" si="5"/>
        <v>12.6</v>
      </c>
      <c r="W21">
        <f t="shared" si="5"/>
        <v>12.6</v>
      </c>
      <c r="X21">
        <f t="shared" si="5"/>
        <v>12.6</v>
      </c>
      <c r="Y21">
        <f t="shared" si="5"/>
        <v>12.6</v>
      </c>
      <c r="Z21">
        <f t="shared" si="5"/>
        <v>12.6</v>
      </c>
      <c r="AA21">
        <f t="shared" si="5"/>
        <v>12.6</v>
      </c>
    </row>
    <row r="22" spans="1:27" x14ac:dyDescent="0.25">
      <c r="B22" s="30">
        <f>R2</f>
        <v>6.3</v>
      </c>
      <c r="C22">
        <f t="shared" si="4"/>
        <v>10</v>
      </c>
      <c r="D22">
        <f t="shared" si="5"/>
        <v>10.3</v>
      </c>
      <c r="E22">
        <f t="shared" si="5"/>
        <v>10.6</v>
      </c>
      <c r="F22">
        <f t="shared" si="5"/>
        <v>10.899999999999999</v>
      </c>
      <c r="G22">
        <f t="shared" si="5"/>
        <v>11.2</v>
      </c>
      <c r="H22">
        <f t="shared" si="5"/>
        <v>11.5</v>
      </c>
      <c r="I22">
        <f t="shared" si="5"/>
        <v>11.799999999999999</v>
      </c>
      <c r="J22">
        <f t="shared" si="5"/>
        <v>12.099999999999998</v>
      </c>
      <c r="K22">
        <f t="shared" si="5"/>
        <v>12.399999999999999</v>
      </c>
      <c r="L22">
        <f t="shared" si="5"/>
        <v>12.6</v>
      </c>
      <c r="M22">
        <f t="shared" si="5"/>
        <v>12.6</v>
      </c>
      <c r="N22">
        <f t="shared" si="5"/>
        <v>12.6</v>
      </c>
      <c r="O22">
        <f t="shared" si="5"/>
        <v>12.6</v>
      </c>
      <c r="P22">
        <f t="shared" si="5"/>
        <v>12.6</v>
      </c>
      <c r="Q22">
        <f t="shared" si="5"/>
        <v>12.6</v>
      </c>
      <c r="R22">
        <f t="shared" si="5"/>
        <v>12.6</v>
      </c>
      <c r="S22">
        <f t="shared" si="5"/>
        <v>12.6</v>
      </c>
      <c r="T22">
        <f t="shared" si="5"/>
        <v>12.6</v>
      </c>
      <c r="U22">
        <f t="shared" si="5"/>
        <v>12.6</v>
      </c>
      <c r="V22">
        <f t="shared" si="5"/>
        <v>12.6</v>
      </c>
      <c r="W22">
        <f t="shared" si="5"/>
        <v>12.6</v>
      </c>
      <c r="X22">
        <f t="shared" si="5"/>
        <v>12.6</v>
      </c>
      <c r="Y22">
        <f t="shared" si="5"/>
        <v>12.6</v>
      </c>
      <c r="Z22">
        <f t="shared" si="5"/>
        <v>12.6</v>
      </c>
      <c r="AA22">
        <f t="shared" si="5"/>
        <v>12.6</v>
      </c>
    </row>
    <row r="23" spans="1:27" x14ac:dyDescent="0.25">
      <c r="B23" s="30">
        <f>S2</f>
        <v>6.3</v>
      </c>
      <c r="C23">
        <f t="shared" si="4"/>
        <v>10</v>
      </c>
      <c r="D23">
        <f t="shared" si="5"/>
        <v>10.3</v>
      </c>
      <c r="E23">
        <f t="shared" si="5"/>
        <v>10.6</v>
      </c>
      <c r="F23">
        <f t="shared" si="5"/>
        <v>10.899999999999999</v>
      </c>
      <c r="G23">
        <f t="shared" si="5"/>
        <v>11.2</v>
      </c>
      <c r="H23">
        <f t="shared" si="5"/>
        <v>11.5</v>
      </c>
      <c r="I23">
        <f t="shared" si="5"/>
        <v>11.799999999999999</v>
      </c>
      <c r="J23">
        <f t="shared" si="5"/>
        <v>12.099999999999998</v>
      </c>
      <c r="K23">
        <f t="shared" si="5"/>
        <v>12.399999999999999</v>
      </c>
      <c r="L23">
        <f t="shared" si="5"/>
        <v>12.6</v>
      </c>
      <c r="M23">
        <f t="shared" si="5"/>
        <v>12.6</v>
      </c>
      <c r="N23">
        <f t="shared" si="5"/>
        <v>12.6</v>
      </c>
      <c r="O23">
        <f t="shared" si="5"/>
        <v>12.6</v>
      </c>
      <c r="P23">
        <f t="shared" si="5"/>
        <v>12.6</v>
      </c>
      <c r="Q23">
        <f t="shared" si="5"/>
        <v>12.6</v>
      </c>
      <c r="R23">
        <f t="shared" si="5"/>
        <v>12.6</v>
      </c>
      <c r="S23">
        <f t="shared" si="5"/>
        <v>12.6</v>
      </c>
      <c r="T23">
        <f t="shared" si="5"/>
        <v>12.6</v>
      </c>
      <c r="U23">
        <f t="shared" si="5"/>
        <v>12.6</v>
      </c>
      <c r="V23">
        <f t="shared" si="5"/>
        <v>12.6</v>
      </c>
      <c r="W23">
        <f t="shared" si="5"/>
        <v>12.6</v>
      </c>
      <c r="X23">
        <f t="shared" si="5"/>
        <v>12.6</v>
      </c>
      <c r="Y23">
        <f t="shared" si="5"/>
        <v>12.6</v>
      </c>
      <c r="Z23">
        <f t="shared" si="5"/>
        <v>12.6</v>
      </c>
      <c r="AA23">
        <f t="shared" si="5"/>
        <v>12.6</v>
      </c>
    </row>
    <row r="24" spans="1:27" x14ac:dyDescent="0.25">
      <c r="B24" s="30">
        <f>T2</f>
        <v>6.3</v>
      </c>
      <c r="C24">
        <f t="shared" si="4"/>
        <v>10</v>
      </c>
      <c r="D24">
        <f t="shared" si="5"/>
        <v>10.3</v>
      </c>
      <c r="E24">
        <f t="shared" si="5"/>
        <v>10.6</v>
      </c>
      <c r="F24">
        <f t="shared" si="5"/>
        <v>10.899999999999999</v>
      </c>
      <c r="G24">
        <f t="shared" si="5"/>
        <v>11.2</v>
      </c>
      <c r="H24">
        <f t="shared" si="5"/>
        <v>11.5</v>
      </c>
      <c r="I24">
        <f t="shared" si="5"/>
        <v>11.799999999999999</v>
      </c>
      <c r="J24">
        <f t="shared" si="5"/>
        <v>12.099999999999998</v>
      </c>
      <c r="K24">
        <f t="shared" si="5"/>
        <v>12.399999999999999</v>
      </c>
      <c r="L24">
        <f t="shared" si="5"/>
        <v>12.6</v>
      </c>
      <c r="M24">
        <f t="shared" si="5"/>
        <v>12.6</v>
      </c>
      <c r="N24">
        <f t="shared" si="5"/>
        <v>12.6</v>
      </c>
      <c r="O24">
        <f t="shared" si="5"/>
        <v>12.6</v>
      </c>
      <c r="P24">
        <f t="shared" si="5"/>
        <v>12.6</v>
      </c>
      <c r="Q24">
        <f t="shared" si="5"/>
        <v>12.6</v>
      </c>
      <c r="R24">
        <f t="shared" si="5"/>
        <v>12.6</v>
      </c>
      <c r="S24">
        <f t="shared" si="5"/>
        <v>12.6</v>
      </c>
      <c r="T24">
        <f t="shared" si="5"/>
        <v>12.6</v>
      </c>
      <c r="U24">
        <f t="shared" si="5"/>
        <v>12.6</v>
      </c>
      <c r="V24">
        <f t="shared" si="5"/>
        <v>12.6</v>
      </c>
      <c r="W24">
        <f t="shared" si="5"/>
        <v>12.6</v>
      </c>
      <c r="X24">
        <f t="shared" si="5"/>
        <v>12.6</v>
      </c>
      <c r="Y24">
        <f t="shared" si="5"/>
        <v>12.6</v>
      </c>
      <c r="Z24">
        <f t="shared" si="5"/>
        <v>12.6</v>
      </c>
      <c r="AA24">
        <f t="shared" si="5"/>
        <v>12.6</v>
      </c>
    </row>
    <row r="25" spans="1:27" x14ac:dyDescent="0.25">
      <c r="B25" s="30">
        <f>U2</f>
        <v>6.3</v>
      </c>
      <c r="C25">
        <f t="shared" si="4"/>
        <v>10</v>
      </c>
      <c r="D25">
        <f t="shared" si="5"/>
        <v>10.3</v>
      </c>
      <c r="E25">
        <f t="shared" si="5"/>
        <v>10.6</v>
      </c>
      <c r="F25">
        <f t="shared" si="5"/>
        <v>10.899999999999999</v>
      </c>
      <c r="G25">
        <f t="shared" si="5"/>
        <v>11.2</v>
      </c>
      <c r="H25">
        <f t="shared" si="5"/>
        <v>11.5</v>
      </c>
      <c r="I25">
        <f t="shared" si="5"/>
        <v>11.799999999999999</v>
      </c>
      <c r="J25">
        <f t="shared" si="5"/>
        <v>12.099999999999998</v>
      </c>
      <c r="K25">
        <f t="shared" si="5"/>
        <v>12.399999999999999</v>
      </c>
      <c r="L25">
        <f t="shared" si="5"/>
        <v>12.6</v>
      </c>
      <c r="M25">
        <f t="shared" si="5"/>
        <v>12.6</v>
      </c>
      <c r="N25">
        <f t="shared" si="5"/>
        <v>12.6</v>
      </c>
      <c r="O25">
        <f t="shared" si="5"/>
        <v>12.6</v>
      </c>
      <c r="P25">
        <f t="shared" si="5"/>
        <v>12.6</v>
      </c>
      <c r="Q25">
        <f t="shared" si="5"/>
        <v>12.6</v>
      </c>
      <c r="R25">
        <f t="shared" si="5"/>
        <v>12.6</v>
      </c>
      <c r="S25">
        <f t="shared" si="5"/>
        <v>12.6</v>
      </c>
      <c r="T25">
        <f t="shared" si="5"/>
        <v>12.6</v>
      </c>
      <c r="U25">
        <f t="shared" si="5"/>
        <v>12.6</v>
      </c>
      <c r="V25">
        <f t="shared" si="5"/>
        <v>12.6</v>
      </c>
      <c r="W25">
        <f t="shared" si="5"/>
        <v>12.6</v>
      </c>
      <c r="X25">
        <f t="shared" si="5"/>
        <v>12.6</v>
      </c>
      <c r="Y25">
        <f t="shared" si="5"/>
        <v>12.6</v>
      </c>
      <c r="Z25">
        <f t="shared" si="5"/>
        <v>12.6</v>
      </c>
      <c r="AA25">
        <f t="shared" si="5"/>
        <v>12.6</v>
      </c>
    </row>
    <row r="26" spans="1:27" x14ac:dyDescent="0.25">
      <c r="B26" s="30">
        <f>V2</f>
        <v>6.3</v>
      </c>
      <c r="C26">
        <f t="shared" si="4"/>
        <v>10</v>
      </c>
      <c r="D26">
        <f t="shared" si="5"/>
        <v>10.3</v>
      </c>
      <c r="E26">
        <f t="shared" si="5"/>
        <v>10.6</v>
      </c>
      <c r="F26">
        <f t="shared" si="5"/>
        <v>10.899999999999999</v>
      </c>
      <c r="G26">
        <f t="shared" si="5"/>
        <v>11.2</v>
      </c>
      <c r="H26">
        <f t="shared" si="5"/>
        <v>11.5</v>
      </c>
      <c r="I26">
        <f t="shared" si="5"/>
        <v>11.799999999999999</v>
      </c>
      <c r="J26">
        <f t="shared" si="5"/>
        <v>12.099999999999998</v>
      </c>
      <c r="K26">
        <f t="shared" si="5"/>
        <v>12.399999999999999</v>
      </c>
      <c r="L26">
        <f t="shared" si="5"/>
        <v>12.6</v>
      </c>
      <c r="M26">
        <f t="shared" si="5"/>
        <v>12.6</v>
      </c>
      <c r="N26">
        <f t="shared" si="5"/>
        <v>12.6</v>
      </c>
      <c r="O26">
        <f t="shared" si="5"/>
        <v>12.6</v>
      </c>
      <c r="P26">
        <f t="shared" si="5"/>
        <v>12.6</v>
      </c>
      <c r="Q26">
        <f t="shared" si="5"/>
        <v>12.6</v>
      </c>
      <c r="R26">
        <f t="shared" si="5"/>
        <v>12.6</v>
      </c>
      <c r="S26">
        <f t="shared" si="5"/>
        <v>12.6</v>
      </c>
      <c r="T26">
        <f t="shared" si="5"/>
        <v>12.6</v>
      </c>
      <c r="U26">
        <f t="shared" si="5"/>
        <v>12.6</v>
      </c>
      <c r="V26">
        <f t="shared" si="5"/>
        <v>12.6</v>
      </c>
      <c r="W26">
        <f t="shared" si="5"/>
        <v>12.6</v>
      </c>
      <c r="X26">
        <f t="shared" si="5"/>
        <v>12.6</v>
      </c>
      <c r="Y26">
        <f t="shared" si="5"/>
        <v>12.6</v>
      </c>
      <c r="Z26">
        <f t="shared" si="5"/>
        <v>12.6</v>
      </c>
      <c r="AA26">
        <f t="shared" si="5"/>
        <v>12.6</v>
      </c>
    </row>
    <row r="27" spans="1:27" x14ac:dyDescent="0.25">
      <c r="B27" s="30">
        <f>W2</f>
        <v>6.3</v>
      </c>
      <c r="C27">
        <f t="shared" si="4"/>
        <v>10</v>
      </c>
      <c r="D27">
        <f t="shared" si="5"/>
        <v>10.3</v>
      </c>
      <c r="E27">
        <f t="shared" si="5"/>
        <v>10.6</v>
      </c>
      <c r="F27">
        <f t="shared" si="5"/>
        <v>10.899999999999999</v>
      </c>
      <c r="G27">
        <f t="shared" si="5"/>
        <v>11.2</v>
      </c>
      <c r="H27">
        <f t="shared" si="5"/>
        <v>11.5</v>
      </c>
      <c r="I27">
        <f t="shared" si="5"/>
        <v>11.799999999999999</v>
      </c>
      <c r="J27">
        <f t="shared" si="5"/>
        <v>12.099999999999998</v>
      </c>
      <c r="K27">
        <f t="shared" si="5"/>
        <v>12.399999999999999</v>
      </c>
      <c r="L27">
        <f t="shared" si="5"/>
        <v>12.6</v>
      </c>
      <c r="M27">
        <f t="shared" si="5"/>
        <v>12.6</v>
      </c>
      <c r="N27">
        <f t="shared" si="5"/>
        <v>12.6</v>
      </c>
      <c r="O27">
        <f t="shared" si="5"/>
        <v>12.6</v>
      </c>
      <c r="P27">
        <f t="shared" si="5"/>
        <v>12.6</v>
      </c>
      <c r="Q27">
        <f t="shared" si="5"/>
        <v>12.6</v>
      </c>
      <c r="R27">
        <f t="shared" si="5"/>
        <v>12.6</v>
      </c>
      <c r="S27">
        <f t="shared" si="5"/>
        <v>12.6</v>
      </c>
      <c r="T27">
        <f t="shared" si="5"/>
        <v>12.6</v>
      </c>
      <c r="U27">
        <f t="shared" si="5"/>
        <v>12.6</v>
      </c>
      <c r="V27">
        <f t="shared" si="5"/>
        <v>12.6</v>
      </c>
      <c r="W27">
        <f t="shared" si="5"/>
        <v>12.6</v>
      </c>
      <c r="X27">
        <f t="shared" si="5"/>
        <v>12.6</v>
      </c>
      <c r="Y27">
        <f t="shared" si="5"/>
        <v>12.6</v>
      </c>
      <c r="Z27">
        <f t="shared" si="5"/>
        <v>12.6</v>
      </c>
      <c r="AA27">
        <f t="shared" si="5"/>
        <v>12.6</v>
      </c>
    </row>
    <row r="28" spans="1:27" x14ac:dyDescent="0.25">
      <c r="B28" s="30">
        <f>X2</f>
        <v>6.3</v>
      </c>
      <c r="C28">
        <f t="shared" si="4"/>
        <v>10</v>
      </c>
      <c r="D28">
        <f t="shared" si="5"/>
        <v>10.3</v>
      </c>
      <c r="E28">
        <f t="shared" si="5"/>
        <v>10.6</v>
      </c>
      <c r="F28">
        <f t="shared" si="5"/>
        <v>10.899999999999999</v>
      </c>
      <c r="G28">
        <f t="shared" si="5"/>
        <v>11.2</v>
      </c>
      <c r="H28">
        <f t="shared" si="5"/>
        <v>11.5</v>
      </c>
      <c r="I28">
        <f t="shared" si="5"/>
        <v>11.799999999999999</v>
      </c>
      <c r="J28">
        <f t="shared" si="5"/>
        <v>12.099999999999998</v>
      </c>
      <c r="K28">
        <f t="shared" si="5"/>
        <v>12.399999999999999</v>
      </c>
      <c r="L28">
        <f t="shared" si="5"/>
        <v>12.6</v>
      </c>
      <c r="M28">
        <f t="shared" si="5"/>
        <v>12.6</v>
      </c>
      <c r="N28">
        <f t="shared" si="5"/>
        <v>12.6</v>
      </c>
      <c r="O28">
        <f t="shared" si="5"/>
        <v>12.6</v>
      </c>
      <c r="P28">
        <f t="shared" si="5"/>
        <v>12.6</v>
      </c>
      <c r="Q28">
        <f t="shared" si="5"/>
        <v>12.6</v>
      </c>
      <c r="R28">
        <f t="shared" si="5"/>
        <v>12.6</v>
      </c>
      <c r="S28">
        <f t="shared" si="5"/>
        <v>12.6</v>
      </c>
      <c r="T28">
        <f t="shared" si="5"/>
        <v>12.6</v>
      </c>
      <c r="U28">
        <f t="shared" si="5"/>
        <v>12.6</v>
      </c>
      <c r="V28">
        <f t="shared" si="5"/>
        <v>12.6</v>
      </c>
      <c r="W28">
        <f t="shared" si="5"/>
        <v>12.6</v>
      </c>
      <c r="X28">
        <f t="shared" si="5"/>
        <v>12.6</v>
      </c>
      <c r="Y28">
        <f t="shared" si="5"/>
        <v>12.6</v>
      </c>
      <c r="Z28">
        <f t="shared" si="5"/>
        <v>12.6</v>
      </c>
      <c r="AA28">
        <f t="shared" si="5"/>
        <v>12.6</v>
      </c>
    </row>
    <row r="29" spans="1:27" s="25" customFormat="1" x14ac:dyDescent="0.25">
      <c r="B29" s="31">
        <f>Y2</f>
        <v>6.3</v>
      </c>
      <c r="C29" s="25">
        <f>$B29+C$6</f>
        <v>10</v>
      </c>
      <c r="D29" s="25">
        <f t="shared" si="5"/>
        <v>10.3</v>
      </c>
      <c r="E29" s="25">
        <f t="shared" si="5"/>
        <v>10.6</v>
      </c>
      <c r="F29" s="25">
        <f t="shared" si="5"/>
        <v>10.899999999999999</v>
      </c>
      <c r="G29" s="25">
        <f t="shared" si="5"/>
        <v>11.2</v>
      </c>
      <c r="H29" s="25">
        <f t="shared" si="5"/>
        <v>11.5</v>
      </c>
      <c r="I29" s="25">
        <f t="shared" si="5"/>
        <v>11.799999999999999</v>
      </c>
      <c r="J29" s="25">
        <f t="shared" si="5"/>
        <v>12.099999999999998</v>
      </c>
      <c r="K29" s="25">
        <f t="shared" si="5"/>
        <v>12.399999999999999</v>
      </c>
      <c r="L29" s="25">
        <f t="shared" si="5"/>
        <v>12.6</v>
      </c>
      <c r="M29" s="25">
        <f t="shared" si="5"/>
        <v>12.6</v>
      </c>
      <c r="N29" s="25">
        <f t="shared" si="5"/>
        <v>12.6</v>
      </c>
      <c r="O29" s="25">
        <f t="shared" si="5"/>
        <v>12.6</v>
      </c>
      <c r="P29" s="25">
        <f t="shared" si="5"/>
        <v>12.6</v>
      </c>
      <c r="Q29" s="25">
        <f t="shared" si="5"/>
        <v>12.6</v>
      </c>
      <c r="R29" s="25">
        <f t="shared" si="5"/>
        <v>12.6</v>
      </c>
      <c r="S29" s="25">
        <f t="shared" si="5"/>
        <v>12.6</v>
      </c>
      <c r="T29" s="25">
        <f t="shared" si="5"/>
        <v>12.6</v>
      </c>
      <c r="U29" s="25">
        <f t="shared" si="5"/>
        <v>12.6</v>
      </c>
      <c r="V29" s="25">
        <f t="shared" si="5"/>
        <v>12.6</v>
      </c>
      <c r="W29" s="25">
        <f t="shared" si="5"/>
        <v>12.6</v>
      </c>
      <c r="X29" s="25">
        <f t="shared" si="5"/>
        <v>12.6</v>
      </c>
      <c r="Y29" s="25">
        <f t="shared" si="5"/>
        <v>12.6</v>
      </c>
      <c r="Z29" s="25">
        <f t="shared" si="5"/>
        <v>12.6</v>
      </c>
      <c r="AA29" s="25">
        <f t="shared" si="5"/>
        <v>12.6</v>
      </c>
    </row>
    <row r="30" spans="1:27" s="27" customFormat="1" x14ac:dyDescent="0.25">
      <c r="A30" s="29"/>
      <c r="B30" s="29"/>
      <c r="C30" s="28">
        <f>C6</f>
        <v>3.7</v>
      </c>
      <c r="D30" s="28">
        <f t="shared" ref="D30:AA30" si="6">D6</f>
        <v>4</v>
      </c>
      <c r="E30" s="28">
        <f t="shared" si="6"/>
        <v>4.3</v>
      </c>
      <c r="F30" s="28">
        <f t="shared" si="6"/>
        <v>4.5999999999999996</v>
      </c>
      <c r="G30" s="28">
        <f t="shared" si="6"/>
        <v>4.8999999999999995</v>
      </c>
      <c r="H30" s="28">
        <f t="shared" si="6"/>
        <v>5.1999999999999993</v>
      </c>
      <c r="I30" s="28">
        <f t="shared" si="6"/>
        <v>5.4999999999999991</v>
      </c>
      <c r="J30" s="28">
        <f t="shared" si="6"/>
        <v>5.7999999999999989</v>
      </c>
      <c r="K30" s="28">
        <f t="shared" si="6"/>
        <v>6.0999999999999988</v>
      </c>
      <c r="L30" s="28">
        <f t="shared" si="6"/>
        <v>6.3</v>
      </c>
      <c r="M30" s="28">
        <f t="shared" si="6"/>
        <v>6.3</v>
      </c>
      <c r="N30" s="28">
        <f t="shared" si="6"/>
        <v>6.3</v>
      </c>
      <c r="O30" s="28">
        <f t="shared" si="6"/>
        <v>6.3</v>
      </c>
      <c r="P30" s="28">
        <f t="shared" si="6"/>
        <v>6.3</v>
      </c>
      <c r="Q30" s="28">
        <f t="shared" si="6"/>
        <v>6.3</v>
      </c>
      <c r="R30" s="28">
        <f t="shared" si="6"/>
        <v>6.3</v>
      </c>
      <c r="S30" s="28">
        <f t="shared" si="6"/>
        <v>6.3</v>
      </c>
      <c r="T30" s="28">
        <f t="shared" si="6"/>
        <v>6.3</v>
      </c>
      <c r="U30" s="28">
        <f t="shared" si="6"/>
        <v>6.3</v>
      </c>
      <c r="V30" s="28">
        <f t="shared" si="6"/>
        <v>6.3</v>
      </c>
      <c r="W30" s="28">
        <f t="shared" si="6"/>
        <v>6.3</v>
      </c>
      <c r="X30" s="28">
        <f t="shared" si="6"/>
        <v>6.3</v>
      </c>
      <c r="Y30" s="28">
        <f t="shared" si="6"/>
        <v>6.3</v>
      </c>
      <c r="Z30" s="28">
        <f t="shared" si="6"/>
        <v>6.3</v>
      </c>
      <c r="AA30" s="28">
        <f t="shared" si="6"/>
        <v>6.3</v>
      </c>
    </row>
    <row r="31" spans="1:27" x14ac:dyDescent="0.25">
      <c r="A31" s="30">
        <f>B7</f>
        <v>3.7</v>
      </c>
      <c r="B31" s="30">
        <f>$B7</f>
        <v>3.7</v>
      </c>
      <c r="C31" s="26">
        <f t="shared" ref="C31:V31" si="7">$A31+$B31+C$30</f>
        <v>11.100000000000001</v>
      </c>
      <c r="D31" s="26">
        <f t="shared" si="7"/>
        <v>11.4</v>
      </c>
      <c r="E31" s="26">
        <f t="shared" si="7"/>
        <v>11.7</v>
      </c>
      <c r="F31" s="26">
        <f t="shared" si="7"/>
        <v>12</v>
      </c>
      <c r="G31" s="26">
        <f t="shared" si="7"/>
        <v>12.3</v>
      </c>
      <c r="H31" s="26">
        <f t="shared" si="7"/>
        <v>12.6</v>
      </c>
      <c r="I31" s="26">
        <f t="shared" si="7"/>
        <v>12.899999999999999</v>
      </c>
      <c r="J31" s="26">
        <f t="shared" si="7"/>
        <v>13.2</v>
      </c>
      <c r="K31" s="26">
        <f t="shared" si="7"/>
        <v>13.5</v>
      </c>
      <c r="L31" s="26">
        <f t="shared" si="7"/>
        <v>13.7</v>
      </c>
      <c r="M31" s="26">
        <f t="shared" si="7"/>
        <v>13.7</v>
      </c>
      <c r="N31" s="26">
        <f t="shared" si="7"/>
        <v>13.7</v>
      </c>
      <c r="O31" s="26">
        <f t="shared" si="7"/>
        <v>13.7</v>
      </c>
      <c r="P31" s="26">
        <f t="shared" si="7"/>
        <v>13.7</v>
      </c>
      <c r="Q31" s="26">
        <f t="shared" si="7"/>
        <v>13.7</v>
      </c>
      <c r="R31" s="26">
        <f t="shared" si="7"/>
        <v>13.7</v>
      </c>
      <c r="S31" s="26">
        <f t="shared" si="7"/>
        <v>13.7</v>
      </c>
      <c r="T31" s="26">
        <f t="shared" si="7"/>
        <v>13.7</v>
      </c>
      <c r="U31" s="26">
        <f t="shared" si="7"/>
        <v>13.7</v>
      </c>
      <c r="V31" s="26">
        <f t="shared" si="7"/>
        <v>13.7</v>
      </c>
      <c r="W31" s="26">
        <f t="shared" ref="W31:Y31" si="8">$A31+$B31+W$30</f>
        <v>13.7</v>
      </c>
      <c r="X31" s="26">
        <f t="shared" si="8"/>
        <v>13.7</v>
      </c>
      <c r="Y31" s="26">
        <f t="shared" si="8"/>
        <v>13.7</v>
      </c>
      <c r="Z31" s="26">
        <f>$A31+$B31+Z$30</f>
        <v>13.7</v>
      </c>
      <c r="AA31" s="26">
        <f>$A31+$B31+AA$30</f>
        <v>13.7</v>
      </c>
    </row>
    <row r="32" spans="1:27" x14ac:dyDescent="0.25">
      <c r="A32" s="30">
        <f t="shared" ref="A32:A53" si="9">B8</f>
        <v>4</v>
      </c>
      <c r="B32" s="30">
        <f t="shared" ref="B32:B53" si="10">B8</f>
        <v>4</v>
      </c>
      <c r="C32" s="26">
        <f>$A32+$B32+C$30</f>
        <v>11.7</v>
      </c>
      <c r="D32" s="26">
        <f t="shared" ref="D32:AA43" si="11">$A32+$B32+D$30</f>
        <v>12</v>
      </c>
      <c r="E32" s="26">
        <f t="shared" si="11"/>
        <v>12.3</v>
      </c>
      <c r="F32" s="26">
        <f t="shared" si="11"/>
        <v>12.6</v>
      </c>
      <c r="G32" s="26">
        <f t="shared" si="11"/>
        <v>12.899999999999999</v>
      </c>
      <c r="H32" s="26">
        <f t="shared" si="11"/>
        <v>13.2</v>
      </c>
      <c r="I32" s="26">
        <f t="shared" si="11"/>
        <v>13.5</v>
      </c>
      <c r="J32" s="26">
        <f t="shared" si="11"/>
        <v>13.799999999999999</v>
      </c>
      <c r="K32" s="26">
        <f t="shared" si="11"/>
        <v>14.099999999999998</v>
      </c>
      <c r="L32" s="26">
        <f t="shared" si="11"/>
        <v>14.3</v>
      </c>
      <c r="M32" s="26">
        <f t="shared" si="11"/>
        <v>14.3</v>
      </c>
      <c r="N32" s="26">
        <f t="shared" si="11"/>
        <v>14.3</v>
      </c>
      <c r="O32" s="26">
        <f t="shared" si="11"/>
        <v>14.3</v>
      </c>
      <c r="P32" s="26">
        <f t="shared" si="11"/>
        <v>14.3</v>
      </c>
      <c r="Q32" s="26">
        <f t="shared" si="11"/>
        <v>14.3</v>
      </c>
      <c r="R32" s="26">
        <f t="shared" si="11"/>
        <v>14.3</v>
      </c>
      <c r="S32" s="26">
        <f t="shared" si="11"/>
        <v>14.3</v>
      </c>
      <c r="T32" s="26">
        <f t="shared" si="11"/>
        <v>14.3</v>
      </c>
      <c r="U32" s="26">
        <f t="shared" si="11"/>
        <v>14.3</v>
      </c>
      <c r="V32" s="26">
        <f t="shared" si="11"/>
        <v>14.3</v>
      </c>
      <c r="W32" s="26">
        <f t="shared" si="11"/>
        <v>14.3</v>
      </c>
      <c r="X32" s="26">
        <f t="shared" si="11"/>
        <v>14.3</v>
      </c>
      <c r="Y32" s="26">
        <f t="shared" si="11"/>
        <v>14.3</v>
      </c>
      <c r="Z32" s="26">
        <f t="shared" si="11"/>
        <v>14.3</v>
      </c>
      <c r="AA32" s="26">
        <f t="shared" si="11"/>
        <v>14.3</v>
      </c>
    </row>
    <row r="33" spans="1:27" x14ac:dyDescent="0.25">
      <c r="A33" s="30">
        <f t="shared" si="9"/>
        <v>4.3</v>
      </c>
      <c r="B33" s="30">
        <f t="shared" si="10"/>
        <v>4.3</v>
      </c>
      <c r="C33" s="26">
        <f t="shared" ref="C33:R52" si="12">$A33+$B33+C$30</f>
        <v>12.3</v>
      </c>
      <c r="D33" s="26">
        <f t="shared" si="12"/>
        <v>12.6</v>
      </c>
      <c r="E33" s="26">
        <f t="shared" si="12"/>
        <v>12.899999999999999</v>
      </c>
      <c r="F33" s="26">
        <f t="shared" si="12"/>
        <v>13.2</v>
      </c>
      <c r="G33" s="26">
        <f t="shared" si="12"/>
        <v>13.5</v>
      </c>
      <c r="H33" s="26">
        <f t="shared" si="12"/>
        <v>13.799999999999999</v>
      </c>
      <c r="I33" s="26">
        <f t="shared" si="12"/>
        <v>14.099999999999998</v>
      </c>
      <c r="J33" s="26">
        <f t="shared" si="12"/>
        <v>14.399999999999999</v>
      </c>
      <c r="K33" s="26">
        <f t="shared" si="12"/>
        <v>14.7</v>
      </c>
      <c r="L33" s="26">
        <f t="shared" si="12"/>
        <v>14.899999999999999</v>
      </c>
      <c r="M33" s="26">
        <f t="shared" si="12"/>
        <v>14.899999999999999</v>
      </c>
      <c r="N33" s="26">
        <f t="shared" si="12"/>
        <v>14.899999999999999</v>
      </c>
      <c r="O33" s="26">
        <f t="shared" si="12"/>
        <v>14.899999999999999</v>
      </c>
      <c r="P33" s="26">
        <f t="shared" si="12"/>
        <v>14.899999999999999</v>
      </c>
      <c r="Q33" s="26">
        <f t="shared" si="12"/>
        <v>14.899999999999999</v>
      </c>
      <c r="R33" s="26">
        <f t="shared" si="12"/>
        <v>14.899999999999999</v>
      </c>
      <c r="S33" s="26">
        <f t="shared" si="11"/>
        <v>14.899999999999999</v>
      </c>
      <c r="T33" s="26">
        <f t="shared" si="11"/>
        <v>14.899999999999999</v>
      </c>
      <c r="U33" s="26">
        <f t="shared" si="11"/>
        <v>14.899999999999999</v>
      </c>
      <c r="V33" s="26">
        <f t="shared" si="11"/>
        <v>14.899999999999999</v>
      </c>
      <c r="W33" s="26">
        <f t="shared" si="11"/>
        <v>14.899999999999999</v>
      </c>
      <c r="X33" s="26">
        <f t="shared" si="11"/>
        <v>14.899999999999999</v>
      </c>
      <c r="Y33" s="26">
        <f t="shared" si="11"/>
        <v>14.899999999999999</v>
      </c>
      <c r="Z33" s="26">
        <f t="shared" si="11"/>
        <v>14.899999999999999</v>
      </c>
      <c r="AA33" s="26">
        <f t="shared" si="11"/>
        <v>14.899999999999999</v>
      </c>
    </row>
    <row r="34" spans="1:27" x14ac:dyDescent="0.25">
      <c r="A34" s="30">
        <f t="shared" si="9"/>
        <v>4.5999999999999996</v>
      </c>
      <c r="B34" s="30">
        <f t="shared" si="10"/>
        <v>4.5999999999999996</v>
      </c>
      <c r="C34" s="26">
        <f t="shared" si="12"/>
        <v>12.899999999999999</v>
      </c>
      <c r="D34" s="26">
        <f t="shared" si="11"/>
        <v>13.2</v>
      </c>
      <c r="E34" s="26">
        <f t="shared" si="11"/>
        <v>13.5</v>
      </c>
      <c r="F34" s="26">
        <f t="shared" si="11"/>
        <v>13.799999999999999</v>
      </c>
      <c r="G34" s="26">
        <f t="shared" si="11"/>
        <v>14.099999999999998</v>
      </c>
      <c r="H34" s="26">
        <f t="shared" si="11"/>
        <v>14.399999999999999</v>
      </c>
      <c r="I34" s="26">
        <f t="shared" si="11"/>
        <v>14.7</v>
      </c>
      <c r="J34" s="26">
        <f t="shared" si="11"/>
        <v>14.999999999999998</v>
      </c>
      <c r="K34" s="26">
        <f t="shared" si="11"/>
        <v>15.299999999999997</v>
      </c>
      <c r="L34" s="26">
        <f t="shared" si="11"/>
        <v>15.5</v>
      </c>
      <c r="M34" s="26">
        <f t="shared" si="11"/>
        <v>15.5</v>
      </c>
      <c r="N34" s="26">
        <f t="shared" si="11"/>
        <v>15.5</v>
      </c>
      <c r="O34" s="26">
        <f t="shared" si="11"/>
        <v>15.5</v>
      </c>
      <c r="P34" s="26">
        <f t="shared" si="11"/>
        <v>15.5</v>
      </c>
      <c r="Q34" s="26">
        <f t="shared" si="11"/>
        <v>15.5</v>
      </c>
      <c r="R34" s="26">
        <f t="shared" si="11"/>
        <v>15.5</v>
      </c>
      <c r="S34" s="26">
        <f t="shared" si="11"/>
        <v>15.5</v>
      </c>
      <c r="T34" s="26">
        <f t="shared" si="11"/>
        <v>15.5</v>
      </c>
      <c r="U34" s="26">
        <f t="shared" si="11"/>
        <v>15.5</v>
      </c>
      <c r="V34" s="26">
        <f t="shared" si="11"/>
        <v>15.5</v>
      </c>
      <c r="W34" s="26">
        <f t="shared" si="11"/>
        <v>15.5</v>
      </c>
      <c r="X34" s="26">
        <f t="shared" si="11"/>
        <v>15.5</v>
      </c>
      <c r="Y34" s="26">
        <f t="shared" si="11"/>
        <v>15.5</v>
      </c>
      <c r="Z34" s="26">
        <f t="shared" si="11"/>
        <v>15.5</v>
      </c>
      <c r="AA34" s="26">
        <f t="shared" si="11"/>
        <v>15.5</v>
      </c>
    </row>
    <row r="35" spans="1:27" x14ac:dyDescent="0.25">
      <c r="A35" s="30">
        <f t="shared" si="9"/>
        <v>4.8999999999999995</v>
      </c>
      <c r="B35" s="30">
        <f t="shared" si="10"/>
        <v>4.8999999999999995</v>
      </c>
      <c r="C35" s="26">
        <f t="shared" si="12"/>
        <v>13.5</v>
      </c>
      <c r="D35" s="26">
        <f t="shared" si="11"/>
        <v>13.799999999999999</v>
      </c>
      <c r="E35" s="26">
        <f t="shared" si="11"/>
        <v>14.099999999999998</v>
      </c>
      <c r="F35" s="26">
        <f t="shared" si="11"/>
        <v>14.399999999999999</v>
      </c>
      <c r="G35" s="26">
        <f t="shared" si="11"/>
        <v>14.7</v>
      </c>
      <c r="H35" s="26">
        <f t="shared" si="11"/>
        <v>14.999999999999998</v>
      </c>
      <c r="I35" s="26">
        <f t="shared" si="11"/>
        <v>15.299999999999997</v>
      </c>
      <c r="J35" s="26">
        <f t="shared" si="11"/>
        <v>15.599999999999998</v>
      </c>
      <c r="K35" s="26">
        <f t="shared" si="11"/>
        <v>15.899999999999999</v>
      </c>
      <c r="L35" s="26">
        <f t="shared" si="11"/>
        <v>16.099999999999998</v>
      </c>
      <c r="M35" s="26">
        <f t="shared" si="11"/>
        <v>16.099999999999998</v>
      </c>
      <c r="N35" s="26">
        <f t="shared" si="11"/>
        <v>16.099999999999998</v>
      </c>
      <c r="O35" s="26">
        <f t="shared" si="11"/>
        <v>16.099999999999998</v>
      </c>
      <c r="P35" s="26">
        <f t="shared" si="11"/>
        <v>16.099999999999998</v>
      </c>
      <c r="Q35" s="26">
        <f t="shared" si="11"/>
        <v>16.099999999999998</v>
      </c>
      <c r="R35" s="26">
        <f t="shared" si="11"/>
        <v>16.099999999999998</v>
      </c>
      <c r="S35" s="26">
        <f t="shared" si="11"/>
        <v>16.099999999999998</v>
      </c>
      <c r="T35" s="26">
        <f t="shared" si="11"/>
        <v>16.099999999999998</v>
      </c>
      <c r="U35" s="26">
        <f t="shared" si="11"/>
        <v>16.099999999999998</v>
      </c>
      <c r="V35" s="26">
        <f t="shared" si="11"/>
        <v>16.099999999999998</v>
      </c>
      <c r="W35" s="26">
        <f t="shared" si="11"/>
        <v>16.099999999999998</v>
      </c>
      <c r="X35" s="26">
        <f t="shared" si="11"/>
        <v>16.099999999999998</v>
      </c>
      <c r="Y35" s="26">
        <f t="shared" si="11"/>
        <v>16.099999999999998</v>
      </c>
      <c r="Z35" s="26">
        <f t="shared" si="11"/>
        <v>16.099999999999998</v>
      </c>
      <c r="AA35" s="26">
        <f t="shared" si="11"/>
        <v>16.099999999999998</v>
      </c>
    </row>
    <row r="36" spans="1:27" x14ac:dyDescent="0.25">
      <c r="A36" s="30">
        <f t="shared" si="9"/>
        <v>5.1999999999999993</v>
      </c>
      <c r="B36" s="30">
        <f t="shared" si="10"/>
        <v>5.1999999999999993</v>
      </c>
      <c r="C36" s="26">
        <f t="shared" si="12"/>
        <v>14.099999999999998</v>
      </c>
      <c r="D36" s="26">
        <f t="shared" si="11"/>
        <v>14.399999999999999</v>
      </c>
      <c r="E36" s="26">
        <f t="shared" si="11"/>
        <v>14.7</v>
      </c>
      <c r="F36" s="26">
        <f t="shared" si="11"/>
        <v>14.999999999999998</v>
      </c>
      <c r="G36" s="26">
        <f t="shared" si="11"/>
        <v>15.299999999999997</v>
      </c>
      <c r="H36" s="26">
        <f t="shared" si="11"/>
        <v>15.599999999999998</v>
      </c>
      <c r="I36" s="26">
        <f t="shared" si="11"/>
        <v>15.899999999999999</v>
      </c>
      <c r="J36" s="26">
        <f t="shared" si="11"/>
        <v>16.199999999999996</v>
      </c>
      <c r="K36" s="26">
        <f t="shared" si="11"/>
        <v>16.499999999999996</v>
      </c>
      <c r="L36" s="26">
        <f t="shared" si="11"/>
        <v>16.7</v>
      </c>
      <c r="M36" s="26">
        <f t="shared" si="11"/>
        <v>16.7</v>
      </c>
      <c r="N36" s="26">
        <f t="shared" si="11"/>
        <v>16.7</v>
      </c>
      <c r="O36" s="26">
        <f t="shared" si="11"/>
        <v>16.7</v>
      </c>
      <c r="P36" s="26">
        <f t="shared" si="11"/>
        <v>16.7</v>
      </c>
      <c r="Q36" s="26">
        <f t="shared" si="11"/>
        <v>16.7</v>
      </c>
      <c r="R36" s="26">
        <f t="shared" si="11"/>
        <v>16.7</v>
      </c>
      <c r="S36" s="26">
        <f t="shared" si="11"/>
        <v>16.7</v>
      </c>
      <c r="T36" s="26">
        <f t="shared" si="11"/>
        <v>16.7</v>
      </c>
      <c r="U36" s="26">
        <f t="shared" si="11"/>
        <v>16.7</v>
      </c>
      <c r="V36" s="26">
        <f t="shared" si="11"/>
        <v>16.7</v>
      </c>
      <c r="W36" s="26">
        <f t="shared" si="11"/>
        <v>16.7</v>
      </c>
      <c r="X36" s="26">
        <f t="shared" si="11"/>
        <v>16.7</v>
      </c>
      <c r="Y36" s="26">
        <f t="shared" si="11"/>
        <v>16.7</v>
      </c>
      <c r="Z36" s="26">
        <f t="shared" si="11"/>
        <v>16.7</v>
      </c>
      <c r="AA36" s="26">
        <f t="shared" si="11"/>
        <v>16.7</v>
      </c>
    </row>
    <row r="37" spans="1:27" x14ac:dyDescent="0.25">
      <c r="A37" s="30">
        <f t="shared" si="9"/>
        <v>5.4999999999999991</v>
      </c>
      <c r="B37" s="30">
        <f t="shared" si="10"/>
        <v>5.4999999999999991</v>
      </c>
      <c r="C37" s="26">
        <f t="shared" si="12"/>
        <v>14.7</v>
      </c>
      <c r="D37" s="26">
        <f t="shared" si="11"/>
        <v>14.999999999999998</v>
      </c>
      <c r="E37" s="26">
        <f t="shared" si="11"/>
        <v>15.299999999999997</v>
      </c>
      <c r="F37" s="26">
        <f t="shared" si="11"/>
        <v>15.599999999999998</v>
      </c>
      <c r="G37" s="26">
        <f t="shared" si="11"/>
        <v>15.899999999999999</v>
      </c>
      <c r="H37" s="26">
        <f t="shared" si="11"/>
        <v>16.199999999999996</v>
      </c>
      <c r="I37" s="26">
        <f t="shared" si="11"/>
        <v>16.499999999999996</v>
      </c>
      <c r="J37" s="26">
        <f t="shared" si="11"/>
        <v>16.799999999999997</v>
      </c>
      <c r="K37" s="26">
        <f t="shared" si="11"/>
        <v>17.099999999999998</v>
      </c>
      <c r="L37" s="26">
        <f t="shared" si="11"/>
        <v>17.299999999999997</v>
      </c>
      <c r="M37" s="26">
        <f t="shared" si="11"/>
        <v>17.299999999999997</v>
      </c>
      <c r="N37" s="26">
        <f t="shared" si="11"/>
        <v>17.299999999999997</v>
      </c>
      <c r="O37" s="26">
        <f t="shared" si="11"/>
        <v>17.299999999999997</v>
      </c>
      <c r="P37" s="26">
        <f t="shared" si="11"/>
        <v>17.299999999999997</v>
      </c>
      <c r="Q37" s="26">
        <f t="shared" si="11"/>
        <v>17.299999999999997</v>
      </c>
      <c r="R37" s="26">
        <f t="shared" si="11"/>
        <v>17.299999999999997</v>
      </c>
      <c r="S37" s="26">
        <f t="shared" si="11"/>
        <v>17.299999999999997</v>
      </c>
      <c r="T37" s="26">
        <f t="shared" si="11"/>
        <v>17.299999999999997</v>
      </c>
      <c r="U37" s="26">
        <f t="shared" si="11"/>
        <v>17.299999999999997</v>
      </c>
      <c r="V37" s="26">
        <f t="shared" si="11"/>
        <v>17.299999999999997</v>
      </c>
      <c r="W37" s="26">
        <f t="shared" si="11"/>
        <v>17.299999999999997</v>
      </c>
      <c r="X37" s="26">
        <f t="shared" si="11"/>
        <v>17.299999999999997</v>
      </c>
      <c r="Y37" s="26">
        <f t="shared" si="11"/>
        <v>17.299999999999997</v>
      </c>
      <c r="Z37" s="26">
        <f t="shared" si="11"/>
        <v>17.299999999999997</v>
      </c>
      <c r="AA37" s="26">
        <f t="shared" si="11"/>
        <v>17.299999999999997</v>
      </c>
    </row>
    <row r="38" spans="1:27" x14ac:dyDescent="0.25">
      <c r="A38" s="30">
        <f t="shared" si="9"/>
        <v>5.7999999999999989</v>
      </c>
      <c r="B38" s="30">
        <f t="shared" si="10"/>
        <v>5.7999999999999989</v>
      </c>
      <c r="C38" s="26">
        <f t="shared" si="12"/>
        <v>15.299999999999997</v>
      </c>
      <c r="D38" s="26">
        <f t="shared" si="11"/>
        <v>15.599999999999998</v>
      </c>
      <c r="E38" s="26">
        <f t="shared" si="11"/>
        <v>15.899999999999999</v>
      </c>
      <c r="F38" s="26">
        <f t="shared" si="11"/>
        <v>16.199999999999996</v>
      </c>
      <c r="G38" s="26">
        <f t="shared" si="11"/>
        <v>16.499999999999996</v>
      </c>
      <c r="H38" s="26">
        <f t="shared" si="11"/>
        <v>16.799999999999997</v>
      </c>
      <c r="I38" s="26">
        <f t="shared" si="11"/>
        <v>17.099999999999998</v>
      </c>
      <c r="J38" s="26">
        <f t="shared" si="11"/>
        <v>17.399999999999999</v>
      </c>
      <c r="K38" s="26">
        <f t="shared" si="11"/>
        <v>17.699999999999996</v>
      </c>
      <c r="L38" s="26">
        <f t="shared" si="11"/>
        <v>17.899999999999999</v>
      </c>
      <c r="M38" s="26">
        <f t="shared" si="11"/>
        <v>17.899999999999999</v>
      </c>
      <c r="N38" s="26">
        <f t="shared" si="11"/>
        <v>17.899999999999999</v>
      </c>
      <c r="O38" s="26">
        <f t="shared" si="11"/>
        <v>17.899999999999999</v>
      </c>
      <c r="P38" s="26">
        <f t="shared" si="11"/>
        <v>17.899999999999999</v>
      </c>
      <c r="Q38" s="26">
        <f t="shared" si="11"/>
        <v>17.899999999999999</v>
      </c>
      <c r="R38" s="26">
        <f t="shared" si="11"/>
        <v>17.899999999999999</v>
      </c>
      <c r="S38" s="26">
        <f t="shared" si="11"/>
        <v>17.899999999999999</v>
      </c>
      <c r="T38" s="26">
        <f t="shared" si="11"/>
        <v>17.899999999999999</v>
      </c>
      <c r="U38" s="26">
        <f t="shared" si="11"/>
        <v>17.899999999999999</v>
      </c>
      <c r="V38" s="26">
        <f t="shared" si="11"/>
        <v>17.899999999999999</v>
      </c>
      <c r="W38" s="26">
        <f t="shared" si="11"/>
        <v>17.899999999999999</v>
      </c>
      <c r="X38" s="26">
        <f t="shared" si="11"/>
        <v>17.899999999999999</v>
      </c>
      <c r="Y38" s="26">
        <f t="shared" si="11"/>
        <v>17.899999999999999</v>
      </c>
      <c r="Z38" s="26">
        <f t="shared" si="11"/>
        <v>17.899999999999999</v>
      </c>
      <c r="AA38" s="26">
        <f t="shared" si="11"/>
        <v>17.899999999999999</v>
      </c>
    </row>
    <row r="39" spans="1:27" x14ac:dyDescent="0.25">
      <c r="A39" s="30">
        <f t="shared" si="9"/>
        <v>6.0999999999999988</v>
      </c>
      <c r="B39" s="30">
        <f t="shared" si="10"/>
        <v>6.0999999999999988</v>
      </c>
      <c r="C39" s="26">
        <f t="shared" si="12"/>
        <v>15.899999999999999</v>
      </c>
      <c r="D39" s="26">
        <f t="shared" si="11"/>
        <v>16.199999999999996</v>
      </c>
      <c r="E39" s="26">
        <f t="shared" si="11"/>
        <v>16.499999999999996</v>
      </c>
      <c r="F39" s="26">
        <f t="shared" si="11"/>
        <v>16.799999999999997</v>
      </c>
      <c r="G39" s="26">
        <f t="shared" si="11"/>
        <v>17.099999999999998</v>
      </c>
      <c r="H39" s="26">
        <f t="shared" si="11"/>
        <v>17.399999999999999</v>
      </c>
      <c r="I39" s="26">
        <f t="shared" si="11"/>
        <v>17.699999999999996</v>
      </c>
      <c r="J39" s="26">
        <f t="shared" si="11"/>
        <v>17.999999999999996</v>
      </c>
      <c r="K39" s="26">
        <f t="shared" si="11"/>
        <v>18.299999999999997</v>
      </c>
      <c r="L39" s="26">
        <f t="shared" si="11"/>
        <v>18.499999999999996</v>
      </c>
      <c r="M39" s="26">
        <f t="shared" si="11"/>
        <v>18.499999999999996</v>
      </c>
      <c r="N39" s="26">
        <f t="shared" si="11"/>
        <v>18.499999999999996</v>
      </c>
      <c r="O39" s="26">
        <f t="shared" si="11"/>
        <v>18.499999999999996</v>
      </c>
      <c r="P39" s="26">
        <f t="shared" si="11"/>
        <v>18.499999999999996</v>
      </c>
      <c r="Q39" s="26">
        <f t="shared" si="11"/>
        <v>18.499999999999996</v>
      </c>
      <c r="R39" s="26">
        <f t="shared" si="11"/>
        <v>18.499999999999996</v>
      </c>
      <c r="S39" s="26">
        <f t="shared" si="11"/>
        <v>18.499999999999996</v>
      </c>
      <c r="T39" s="26">
        <f t="shared" si="11"/>
        <v>18.499999999999996</v>
      </c>
      <c r="U39" s="26">
        <f t="shared" si="11"/>
        <v>18.499999999999996</v>
      </c>
      <c r="V39" s="26">
        <f t="shared" si="11"/>
        <v>18.499999999999996</v>
      </c>
      <c r="W39" s="26">
        <f t="shared" si="11"/>
        <v>18.499999999999996</v>
      </c>
      <c r="X39" s="26">
        <f t="shared" si="11"/>
        <v>18.499999999999996</v>
      </c>
      <c r="Y39" s="26">
        <f t="shared" si="11"/>
        <v>18.499999999999996</v>
      </c>
      <c r="Z39" s="26">
        <f t="shared" si="11"/>
        <v>18.499999999999996</v>
      </c>
      <c r="AA39" s="26">
        <f t="shared" si="11"/>
        <v>18.499999999999996</v>
      </c>
    </row>
    <row r="40" spans="1:27" x14ac:dyDescent="0.25">
      <c r="A40" s="30">
        <f t="shared" si="9"/>
        <v>6.3</v>
      </c>
      <c r="B40" s="30">
        <f t="shared" si="10"/>
        <v>6.3</v>
      </c>
      <c r="C40" s="26">
        <f t="shared" si="12"/>
        <v>16.3</v>
      </c>
      <c r="D40" s="26">
        <f t="shared" si="11"/>
        <v>16.600000000000001</v>
      </c>
      <c r="E40" s="26">
        <f t="shared" si="11"/>
        <v>16.899999999999999</v>
      </c>
      <c r="F40" s="26">
        <f t="shared" si="11"/>
        <v>17.2</v>
      </c>
      <c r="G40" s="26">
        <f t="shared" si="11"/>
        <v>17.5</v>
      </c>
      <c r="H40" s="26">
        <f t="shared" si="11"/>
        <v>17.799999999999997</v>
      </c>
      <c r="I40" s="26">
        <f t="shared" si="11"/>
        <v>18.099999999999998</v>
      </c>
      <c r="J40" s="26">
        <f t="shared" si="11"/>
        <v>18.399999999999999</v>
      </c>
      <c r="K40" s="26">
        <f t="shared" si="11"/>
        <v>18.7</v>
      </c>
      <c r="L40" s="26">
        <f t="shared" si="11"/>
        <v>18.899999999999999</v>
      </c>
      <c r="M40" s="26">
        <f t="shared" si="11"/>
        <v>18.899999999999999</v>
      </c>
      <c r="N40" s="26">
        <f t="shared" si="11"/>
        <v>18.899999999999999</v>
      </c>
      <c r="O40" s="26">
        <f t="shared" si="11"/>
        <v>18.899999999999999</v>
      </c>
      <c r="P40" s="26">
        <f t="shared" si="11"/>
        <v>18.899999999999999</v>
      </c>
      <c r="Q40" s="26">
        <f t="shared" si="11"/>
        <v>18.899999999999999</v>
      </c>
      <c r="R40" s="26">
        <f t="shared" si="11"/>
        <v>18.899999999999999</v>
      </c>
      <c r="S40" s="26">
        <f t="shared" si="11"/>
        <v>18.899999999999999</v>
      </c>
      <c r="T40" s="26">
        <f t="shared" si="11"/>
        <v>18.899999999999999</v>
      </c>
      <c r="U40" s="26">
        <f t="shared" si="11"/>
        <v>18.899999999999999</v>
      </c>
      <c r="V40" s="26">
        <f t="shared" si="11"/>
        <v>18.899999999999999</v>
      </c>
      <c r="W40" s="26">
        <f t="shared" si="11"/>
        <v>18.899999999999999</v>
      </c>
      <c r="X40" s="26">
        <f t="shared" si="11"/>
        <v>18.899999999999999</v>
      </c>
      <c r="Y40" s="26">
        <f t="shared" si="11"/>
        <v>18.899999999999999</v>
      </c>
      <c r="Z40" s="26">
        <f t="shared" si="11"/>
        <v>18.899999999999999</v>
      </c>
      <c r="AA40" s="26">
        <f t="shared" si="11"/>
        <v>18.899999999999999</v>
      </c>
    </row>
    <row r="41" spans="1:27" x14ac:dyDescent="0.25">
      <c r="A41" s="30">
        <f t="shared" si="9"/>
        <v>6.3</v>
      </c>
      <c r="B41" s="30">
        <f t="shared" si="10"/>
        <v>6.3</v>
      </c>
      <c r="C41" s="26">
        <f t="shared" si="12"/>
        <v>16.3</v>
      </c>
      <c r="D41" s="26">
        <f t="shared" si="11"/>
        <v>16.600000000000001</v>
      </c>
      <c r="E41" s="26">
        <f t="shared" si="11"/>
        <v>16.899999999999999</v>
      </c>
      <c r="F41" s="26">
        <f t="shared" si="11"/>
        <v>17.2</v>
      </c>
      <c r="G41" s="26">
        <f t="shared" si="11"/>
        <v>17.5</v>
      </c>
      <c r="H41" s="26">
        <f t="shared" si="11"/>
        <v>17.799999999999997</v>
      </c>
      <c r="I41" s="26">
        <f t="shared" si="11"/>
        <v>18.099999999999998</v>
      </c>
      <c r="J41" s="26">
        <f t="shared" si="11"/>
        <v>18.399999999999999</v>
      </c>
      <c r="K41" s="26">
        <f t="shared" si="11"/>
        <v>18.7</v>
      </c>
      <c r="L41" s="26">
        <f t="shared" si="11"/>
        <v>18.899999999999999</v>
      </c>
      <c r="M41" s="26">
        <f t="shared" si="11"/>
        <v>18.899999999999999</v>
      </c>
      <c r="N41" s="26">
        <f t="shared" si="11"/>
        <v>18.899999999999999</v>
      </c>
      <c r="O41" s="26">
        <f t="shared" si="11"/>
        <v>18.899999999999999</v>
      </c>
      <c r="P41" s="26">
        <f t="shared" si="11"/>
        <v>18.899999999999999</v>
      </c>
      <c r="Q41" s="26">
        <f t="shared" si="11"/>
        <v>18.899999999999999</v>
      </c>
      <c r="R41" s="26">
        <f t="shared" si="11"/>
        <v>18.899999999999999</v>
      </c>
      <c r="S41" s="26">
        <f t="shared" si="11"/>
        <v>18.899999999999999</v>
      </c>
      <c r="T41" s="26">
        <f t="shared" si="11"/>
        <v>18.899999999999999</v>
      </c>
      <c r="U41" s="26">
        <f t="shared" si="11"/>
        <v>18.899999999999999</v>
      </c>
      <c r="V41" s="26">
        <f t="shared" si="11"/>
        <v>18.899999999999999</v>
      </c>
      <c r="W41" s="26">
        <f t="shared" si="11"/>
        <v>18.899999999999999</v>
      </c>
      <c r="X41" s="26">
        <f t="shared" si="11"/>
        <v>18.899999999999999</v>
      </c>
      <c r="Y41" s="26">
        <f t="shared" si="11"/>
        <v>18.899999999999999</v>
      </c>
      <c r="Z41" s="26">
        <f t="shared" si="11"/>
        <v>18.899999999999999</v>
      </c>
      <c r="AA41" s="26">
        <f t="shared" si="11"/>
        <v>18.899999999999999</v>
      </c>
    </row>
    <row r="42" spans="1:27" x14ac:dyDescent="0.25">
      <c r="A42" s="30">
        <f t="shared" si="9"/>
        <v>6.3</v>
      </c>
      <c r="B42" s="30">
        <f t="shared" si="10"/>
        <v>6.3</v>
      </c>
      <c r="C42" s="26">
        <f t="shared" si="12"/>
        <v>16.3</v>
      </c>
      <c r="D42" s="26">
        <f t="shared" si="11"/>
        <v>16.600000000000001</v>
      </c>
      <c r="E42" s="26">
        <f t="shared" si="11"/>
        <v>16.899999999999999</v>
      </c>
      <c r="F42" s="26">
        <f t="shared" si="11"/>
        <v>17.2</v>
      </c>
      <c r="G42" s="26">
        <f t="shared" si="11"/>
        <v>17.5</v>
      </c>
      <c r="H42" s="26">
        <f t="shared" si="11"/>
        <v>17.799999999999997</v>
      </c>
      <c r="I42" s="26">
        <f t="shared" si="11"/>
        <v>18.099999999999998</v>
      </c>
      <c r="J42" s="26">
        <f t="shared" si="11"/>
        <v>18.399999999999999</v>
      </c>
      <c r="K42" s="26">
        <f t="shared" si="11"/>
        <v>18.7</v>
      </c>
      <c r="L42" s="26">
        <f t="shared" si="11"/>
        <v>18.899999999999999</v>
      </c>
      <c r="M42" s="26">
        <f t="shared" si="11"/>
        <v>18.899999999999999</v>
      </c>
      <c r="N42" s="26">
        <f t="shared" si="11"/>
        <v>18.899999999999999</v>
      </c>
      <c r="O42" s="26">
        <f t="shared" si="11"/>
        <v>18.899999999999999</v>
      </c>
      <c r="P42" s="26">
        <f t="shared" si="11"/>
        <v>18.899999999999999</v>
      </c>
      <c r="Q42" s="26">
        <f t="shared" si="11"/>
        <v>18.899999999999999</v>
      </c>
      <c r="R42" s="26">
        <f t="shared" si="11"/>
        <v>18.899999999999999</v>
      </c>
      <c r="S42" s="26">
        <f t="shared" si="11"/>
        <v>18.899999999999999</v>
      </c>
      <c r="T42" s="26">
        <f t="shared" si="11"/>
        <v>18.899999999999999</v>
      </c>
      <c r="U42" s="26">
        <f t="shared" si="11"/>
        <v>18.899999999999999</v>
      </c>
      <c r="V42" s="26">
        <f t="shared" si="11"/>
        <v>18.899999999999999</v>
      </c>
      <c r="W42" s="26">
        <f t="shared" si="11"/>
        <v>18.899999999999999</v>
      </c>
      <c r="X42" s="26">
        <f t="shared" si="11"/>
        <v>18.899999999999999</v>
      </c>
      <c r="Y42" s="26">
        <f t="shared" si="11"/>
        <v>18.899999999999999</v>
      </c>
      <c r="Z42" s="26">
        <f t="shared" si="11"/>
        <v>18.899999999999999</v>
      </c>
      <c r="AA42" s="26">
        <f t="shared" si="11"/>
        <v>18.899999999999999</v>
      </c>
    </row>
    <row r="43" spans="1:27" x14ac:dyDescent="0.25">
      <c r="A43" s="30">
        <f t="shared" si="9"/>
        <v>6.3</v>
      </c>
      <c r="B43" s="30">
        <f t="shared" si="10"/>
        <v>6.3</v>
      </c>
      <c r="C43" s="26">
        <f t="shared" si="12"/>
        <v>16.3</v>
      </c>
      <c r="D43" s="26">
        <f t="shared" si="11"/>
        <v>16.600000000000001</v>
      </c>
      <c r="E43" s="26">
        <f t="shared" si="11"/>
        <v>16.899999999999999</v>
      </c>
      <c r="F43" s="26">
        <f t="shared" si="11"/>
        <v>17.2</v>
      </c>
      <c r="G43" s="26">
        <f t="shared" si="11"/>
        <v>17.5</v>
      </c>
      <c r="H43" s="26">
        <f t="shared" si="11"/>
        <v>17.799999999999997</v>
      </c>
      <c r="I43" s="26">
        <f t="shared" si="11"/>
        <v>18.099999999999998</v>
      </c>
      <c r="J43" s="26">
        <f t="shared" ref="D43:AA53" si="13">$A43+$B43+J$30</f>
        <v>18.399999999999999</v>
      </c>
      <c r="K43" s="26">
        <f t="shared" si="13"/>
        <v>18.7</v>
      </c>
      <c r="L43" s="26">
        <f t="shared" si="13"/>
        <v>18.899999999999999</v>
      </c>
      <c r="M43" s="26">
        <f t="shared" si="13"/>
        <v>18.899999999999999</v>
      </c>
      <c r="N43" s="26">
        <f t="shared" si="13"/>
        <v>18.899999999999999</v>
      </c>
      <c r="O43" s="26">
        <f t="shared" si="13"/>
        <v>18.899999999999999</v>
      </c>
      <c r="P43" s="26">
        <f t="shared" si="13"/>
        <v>18.899999999999999</v>
      </c>
      <c r="Q43" s="26">
        <f t="shared" si="13"/>
        <v>18.899999999999999</v>
      </c>
      <c r="R43" s="26">
        <f t="shared" si="13"/>
        <v>18.899999999999999</v>
      </c>
      <c r="S43" s="26">
        <f t="shared" si="13"/>
        <v>18.899999999999999</v>
      </c>
      <c r="T43" s="26">
        <f t="shared" si="13"/>
        <v>18.899999999999999</v>
      </c>
      <c r="U43" s="26">
        <f t="shared" si="13"/>
        <v>18.899999999999999</v>
      </c>
      <c r="V43" s="26">
        <f t="shared" si="13"/>
        <v>18.899999999999999</v>
      </c>
      <c r="W43" s="26">
        <f t="shared" si="13"/>
        <v>18.899999999999999</v>
      </c>
      <c r="X43" s="26">
        <f t="shared" si="13"/>
        <v>18.899999999999999</v>
      </c>
      <c r="Y43" s="26">
        <f t="shared" si="13"/>
        <v>18.899999999999999</v>
      </c>
      <c r="Z43" s="26">
        <f t="shared" si="13"/>
        <v>18.899999999999999</v>
      </c>
      <c r="AA43" s="26">
        <f t="shared" si="13"/>
        <v>18.899999999999999</v>
      </c>
    </row>
    <row r="44" spans="1:27" x14ac:dyDescent="0.25">
      <c r="A44" s="30">
        <f t="shared" si="9"/>
        <v>6.3</v>
      </c>
      <c r="B44" s="30">
        <f t="shared" si="10"/>
        <v>6.3</v>
      </c>
      <c r="C44" s="26">
        <f t="shared" si="12"/>
        <v>16.3</v>
      </c>
      <c r="D44" s="26">
        <f t="shared" si="13"/>
        <v>16.600000000000001</v>
      </c>
      <c r="E44" s="26">
        <f t="shared" si="13"/>
        <v>16.899999999999999</v>
      </c>
      <c r="F44" s="26">
        <f t="shared" si="13"/>
        <v>17.2</v>
      </c>
      <c r="G44" s="26">
        <f t="shared" si="13"/>
        <v>17.5</v>
      </c>
      <c r="H44" s="26">
        <f t="shared" si="13"/>
        <v>17.799999999999997</v>
      </c>
      <c r="I44" s="26">
        <f t="shared" si="13"/>
        <v>18.099999999999998</v>
      </c>
      <c r="J44" s="26">
        <f t="shared" si="13"/>
        <v>18.399999999999999</v>
      </c>
      <c r="K44" s="26">
        <f t="shared" si="13"/>
        <v>18.7</v>
      </c>
      <c r="L44" s="26">
        <f t="shared" si="13"/>
        <v>18.899999999999999</v>
      </c>
      <c r="M44" s="26">
        <f t="shared" si="13"/>
        <v>18.899999999999999</v>
      </c>
      <c r="N44" s="26">
        <f t="shared" si="13"/>
        <v>18.899999999999999</v>
      </c>
      <c r="O44" s="26">
        <f t="shared" si="13"/>
        <v>18.899999999999999</v>
      </c>
      <c r="P44" s="26">
        <f t="shared" si="13"/>
        <v>18.899999999999999</v>
      </c>
      <c r="Q44" s="26">
        <f t="shared" si="13"/>
        <v>18.899999999999999</v>
      </c>
      <c r="R44" s="26">
        <f t="shared" si="13"/>
        <v>18.899999999999999</v>
      </c>
      <c r="S44" s="26">
        <f t="shared" si="13"/>
        <v>18.899999999999999</v>
      </c>
      <c r="T44" s="26">
        <f t="shared" si="13"/>
        <v>18.899999999999999</v>
      </c>
      <c r="U44" s="26">
        <f t="shared" si="13"/>
        <v>18.899999999999999</v>
      </c>
      <c r="V44" s="26">
        <f t="shared" si="13"/>
        <v>18.899999999999999</v>
      </c>
      <c r="W44" s="26">
        <f t="shared" si="13"/>
        <v>18.899999999999999</v>
      </c>
      <c r="X44" s="26">
        <f t="shared" si="13"/>
        <v>18.899999999999999</v>
      </c>
      <c r="Y44" s="26">
        <f t="shared" si="13"/>
        <v>18.899999999999999</v>
      </c>
      <c r="Z44" s="26">
        <f t="shared" si="13"/>
        <v>18.899999999999999</v>
      </c>
      <c r="AA44" s="26">
        <f t="shared" si="13"/>
        <v>18.899999999999999</v>
      </c>
    </row>
    <row r="45" spans="1:27" x14ac:dyDescent="0.25">
      <c r="A45" s="30">
        <f t="shared" si="9"/>
        <v>6.3</v>
      </c>
      <c r="B45" s="30">
        <f t="shared" si="10"/>
        <v>6.3</v>
      </c>
      <c r="C45" s="26">
        <f t="shared" si="12"/>
        <v>16.3</v>
      </c>
      <c r="D45" s="26">
        <f t="shared" si="13"/>
        <v>16.600000000000001</v>
      </c>
      <c r="E45" s="26">
        <f t="shared" si="13"/>
        <v>16.899999999999999</v>
      </c>
      <c r="F45" s="26">
        <f t="shared" si="13"/>
        <v>17.2</v>
      </c>
      <c r="G45" s="26">
        <f t="shared" si="13"/>
        <v>17.5</v>
      </c>
      <c r="H45" s="26">
        <f t="shared" si="13"/>
        <v>17.799999999999997</v>
      </c>
      <c r="I45" s="26">
        <f t="shared" si="13"/>
        <v>18.099999999999998</v>
      </c>
      <c r="J45" s="26">
        <f t="shared" si="13"/>
        <v>18.399999999999999</v>
      </c>
      <c r="K45" s="26">
        <f t="shared" si="13"/>
        <v>18.7</v>
      </c>
      <c r="L45" s="26">
        <f t="shared" si="13"/>
        <v>18.899999999999999</v>
      </c>
      <c r="M45" s="26">
        <f t="shared" si="13"/>
        <v>18.899999999999999</v>
      </c>
      <c r="N45" s="26">
        <f t="shared" si="13"/>
        <v>18.899999999999999</v>
      </c>
      <c r="O45" s="26">
        <f t="shared" si="13"/>
        <v>18.899999999999999</v>
      </c>
      <c r="P45" s="26">
        <f t="shared" si="13"/>
        <v>18.899999999999999</v>
      </c>
      <c r="Q45" s="26">
        <f t="shared" si="13"/>
        <v>18.899999999999999</v>
      </c>
      <c r="R45" s="26">
        <f t="shared" si="13"/>
        <v>18.899999999999999</v>
      </c>
      <c r="S45" s="26">
        <f t="shared" si="13"/>
        <v>18.899999999999999</v>
      </c>
      <c r="T45" s="26">
        <f t="shared" si="13"/>
        <v>18.899999999999999</v>
      </c>
      <c r="U45" s="26">
        <f t="shared" si="13"/>
        <v>18.899999999999999</v>
      </c>
      <c r="V45" s="26">
        <f t="shared" si="13"/>
        <v>18.899999999999999</v>
      </c>
      <c r="W45" s="26">
        <f t="shared" si="13"/>
        <v>18.899999999999999</v>
      </c>
      <c r="X45" s="26">
        <f t="shared" si="13"/>
        <v>18.899999999999999</v>
      </c>
      <c r="Y45" s="26">
        <f t="shared" si="13"/>
        <v>18.899999999999999</v>
      </c>
      <c r="Z45" s="26">
        <f t="shared" si="13"/>
        <v>18.899999999999999</v>
      </c>
      <c r="AA45" s="26">
        <f t="shared" si="13"/>
        <v>18.899999999999999</v>
      </c>
    </row>
    <row r="46" spans="1:27" x14ac:dyDescent="0.25">
      <c r="A46" s="30">
        <f t="shared" si="9"/>
        <v>6.3</v>
      </c>
      <c r="B46" s="30">
        <f t="shared" si="10"/>
        <v>6.3</v>
      </c>
      <c r="C46" s="26">
        <f t="shared" si="12"/>
        <v>16.3</v>
      </c>
      <c r="D46" s="26">
        <f t="shared" si="13"/>
        <v>16.600000000000001</v>
      </c>
      <c r="E46" s="26">
        <f t="shared" si="13"/>
        <v>16.899999999999999</v>
      </c>
      <c r="F46" s="26">
        <f t="shared" si="13"/>
        <v>17.2</v>
      </c>
      <c r="G46" s="26">
        <f t="shared" si="13"/>
        <v>17.5</v>
      </c>
      <c r="H46" s="26">
        <f t="shared" si="13"/>
        <v>17.799999999999997</v>
      </c>
      <c r="I46" s="26">
        <f t="shared" si="13"/>
        <v>18.099999999999998</v>
      </c>
      <c r="J46" s="26">
        <f t="shared" si="13"/>
        <v>18.399999999999999</v>
      </c>
      <c r="K46" s="26">
        <f t="shared" si="13"/>
        <v>18.7</v>
      </c>
      <c r="L46" s="26">
        <f t="shared" si="13"/>
        <v>18.899999999999999</v>
      </c>
      <c r="M46" s="26">
        <f t="shared" si="13"/>
        <v>18.899999999999999</v>
      </c>
      <c r="N46" s="26">
        <f t="shared" si="13"/>
        <v>18.899999999999999</v>
      </c>
      <c r="O46" s="26">
        <f t="shared" si="13"/>
        <v>18.899999999999999</v>
      </c>
      <c r="P46" s="26">
        <f t="shared" si="13"/>
        <v>18.899999999999999</v>
      </c>
      <c r="Q46" s="26">
        <f t="shared" si="13"/>
        <v>18.899999999999999</v>
      </c>
      <c r="R46" s="26">
        <f t="shared" si="13"/>
        <v>18.899999999999999</v>
      </c>
      <c r="S46" s="26">
        <f t="shared" si="13"/>
        <v>18.899999999999999</v>
      </c>
      <c r="T46" s="26">
        <f t="shared" si="13"/>
        <v>18.899999999999999</v>
      </c>
      <c r="U46" s="26">
        <f t="shared" si="13"/>
        <v>18.899999999999999</v>
      </c>
      <c r="V46" s="26">
        <f t="shared" si="13"/>
        <v>18.899999999999999</v>
      </c>
      <c r="W46" s="26">
        <f t="shared" si="13"/>
        <v>18.899999999999999</v>
      </c>
      <c r="X46" s="26">
        <f t="shared" si="13"/>
        <v>18.899999999999999</v>
      </c>
      <c r="Y46" s="26">
        <f t="shared" si="13"/>
        <v>18.899999999999999</v>
      </c>
      <c r="Z46" s="26">
        <f t="shared" si="13"/>
        <v>18.899999999999999</v>
      </c>
      <c r="AA46" s="26">
        <f t="shared" si="13"/>
        <v>18.899999999999999</v>
      </c>
    </row>
    <row r="47" spans="1:27" x14ac:dyDescent="0.25">
      <c r="A47" s="30">
        <f t="shared" si="9"/>
        <v>6.3</v>
      </c>
      <c r="B47" s="30">
        <f t="shared" si="10"/>
        <v>6.3</v>
      </c>
      <c r="C47" s="26">
        <f t="shared" si="12"/>
        <v>16.3</v>
      </c>
      <c r="D47" s="26">
        <f t="shared" si="13"/>
        <v>16.600000000000001</v>
      </c>
      <c r="E47" s="26">
        <f t="shared" si="13"/>
        <v>16.899999999999999</v>
      </c>
      <c r="F47" s="26">
        <f t="shared" si="13"/>
        <v>17.2</v>
      </c>
      <c r="G47" s="26">
        <f t="shared" si="13"/>
        <v>17.5</v>
      </c>
      <c r="H47" s="26">
        <f t="shared" si="13"/>
        <v>17.799999999999997</v>
      </c>
      <c r="I47" s="26">
        <f t="shared" si="13"/>
        <v>18.099999999999998</v>
      </c>
      <c r="J47" s="26">
        <f t="shared" si="13"/>
        <v>18.399999999999999</v>
      </c>
      <c r="K47" s="26">
        <f t="shared" si="13"/>
        <v>18.7</v>
      </c>
      <c r="L47" s="26">
        <f t="shared" si="13"/>
        <v>18.899999999999999</v>
      </c>
      <c r="M47" s="26">
        <f t="shared" si="13"/>
        <v>18.899999999999999</v>
      </c>
      <c r="N47" s="26">
        <f t="shared" si="13"/>
        <v>18.899999999999999</v>
      </c>
      <c r="O47" s="26">
        <f t="shared" si="13"/>
        <v>18.899999999999999</v>
      </c>
      <c r="P47" s="26">
        <f t="shared" si="13"/>
        <v>18.899999999999999</v>
      </c>
      <c r="Q47" s="26">
        <f t="shared" si="13"/>
        <v>18.899999999999999</v>
      </c>
      <c r="R47" s="26">
        <f t="shared" si="13"/>
        <v>18.899999999999999</v>
      </c>
      <c r="S47" s="26">
        <f t="shared" si="13"/>
        <v>18.899999999999999</v>
      </c>
      <c r="T47" s="26">
        <f t="shared" si="13"/>
        <v>18.899999999999999</v>
      </c>
      <c r="U47" s="26">
        <f t="shared" si="13"/>
        <v>18.899999999999999</v>
      </c>
      <c r="V47" s="26">
        <f t="shared" si="13"/>
        <v>18.899999999999999</v>
      </c>
      <c r="W47" s="26">
        <f t="shared" si="13"/>
        <v>18.899999999999999</v>
      </c>
      <c r="X47" s="26">
        <f t="shared" si="13"/>
        <v>18.899999999999999</v>
      </c>
      <c r="Y47" s="26">
        <f t="shared" si="13"/>
        <v>18.899999999999999</v>
      </c>
      <c r="Z47" s="26">
        <f t="shared" si="13"/>
        <v>18.899999999999999</v>
      </c>
      <c r="AA47" s="26">
        <f t="shared" si="13"/>
        <v>18.899999999999999</v>
      </c>
    </row>
    <row r="48" spans="1:27" x14ac:dyDescent="0.25">
      <c r="A48" s="30">
        <f t="shared" si="9"/>
        <v>6.3</v>
      </c>
      <c r="B48" s="30">
        <f t="shared" si="10"/>
        <v>6.3</v>
      </c>
      <c r="C48" s="26">
        <f t="shared" si="12"/>
        <v>16.3</v>
      </c>
      <c r="D48" s="26">
        <f t="shared" si="13"/>
        <v>16.600000000000001</v>
      </c>
      <c r="E48" s="26">
        <f t="shared" si="13"/>
        <v>16.899999999999999</v>
      </c>
      <c r="F48" s="26">
        <f t="shared" si="13"/>
        <v>17.2</v>
      </c>
      <c r="G48" s="26">
        <f t="shared" si="13"/>
        <v>17.5</v>
      </c>
      <c r="H48" s="26">
        <f t="shared" si="13"/>
        <v>17.799999999999997</v>
      </c>
      <c r="I48" s="26">
        <f t="shared" si="13"/>
        <v>18.099999999999998</v>
      </c>
      <c r="J48" s="26">
        <f t="shared" si="13"/>
        <v>18.399999999999999</v>
      </c>
      <c r="K48" s="26">
        <f t="shared" si="13"/>
        <v>18.7</v>
      </c>
      <c r="L48" s="26">
        <f t="shared" si="13"/>
        <v>18.899999999999999</v>
      </c>
      <c r="M48" s="26">
        <f t="shared" si="13"/>
        <v>18.899999999999999</v>
      </c>
      <c r="N48" s="26">
        <f t="shared" si="13"/>
        <v>18.899999999999999</v>
      </c>
      <c r="O48" s="26">
        <f t="shared" si="13"/>
        <v>18.899999999999999</v>
      </c>
      <c r="P48" s="26">
        <f t="shared" si="13"/>
        <v>18.899999999999999</v>
      </c>
      <c r="Q48" s="26">
        <f t="shared" si="13"/>
        <v>18.899999999999999</v>
      </c>
      <c r="R48" s="26">
        <f t="shared" si="13"/>
        <v>18.899999999999999</v>
      </c>
      <c r="S48" s="26">
        <f t="shared" si="13"/>
        <v>18.899999999999999</v>
      </c>
      <c r="T48" s="26">
        <f t="shared" si="13"/>
        <v>18.899999999999999</v>
      </c>
      <c r="U48" s="26">
        <f t="shared" si="13"/>
        <v>18.899999999999999</v>
      </c>
      <c r="V48" s="26">
        <f t="shared" si="13"/>
        <v>18.899999999999999</v>
      </c>
      <c r="W48" s="26">
        <f t="shared" si="13"/>
        <v>18.899999999999999</v>
      </c>
      <c r="X48" s="26">
        <f t="shared" si="13"/>
        <v>18.899999999999999</v>
      </c>
      <c r="Y48" s="26">
        <f t="shared" si="13"/>
        <v>18.899999999999999</v>
      </c>
      <c r="Z48" s="26">
        <f t="shared" si="13"/>
        <v>18.899999999999999</v>
      </c>
      <c r="AA48" s="26">
        <f t="shared" si="13"/>
        <v>18.899999999999999</v>
      </c>
    </row>
    <row r="49" spans="1:27" x14ac:dyDescent="0.25">
      <c r="A49" s="30">
        <f t="shared" si="9"/>
        <v>6.3</v>
      </c>
      <c r="B49" s="30">
        <f>B25</f>
        <v>6.3</v>
      </c>
      <c r="C49" s="26">
        <f t="shared" si="12"/>
        <v>16.3</v>
      </c>
      <c r="D49" s="26">
        <f t="shared" si="13"/>
        <v>16.600000000000001</v>
      </c>
      <c r="E49" s="26">
        <f t="shared" si="13"/>
        <v>16.899999999999999</v>
      </c>
      <c r="F49" s="26">
        <f t="shared" si="13"/>
        <v>17.2</v>
      </c>
      <c r="G49" s="26">
        <f t="shared" si="13"/>
        <v>17.5</v>
      </c>
      <c r="H49" s="26">
        <f t="shared" si="13"/>
        <v>17.799999999999997</v>
      </c>
      <c r="I49" s="26">
        <f t="shared" si="13"/>
        <v>18.099999999999998</v>
      </c>
      <c r="J49" s="26">
        <f t="shared" si="13"/>
        <v>18.399999999999999</v>
      </c>
      <c r="K49" s="26">
        <f t="shared" si="13"/>
        <v>18.7</v>
      </c>
      <c r="L49" s="26">
        <f t="shared" si="13"/>
        <v>18.899999999999999</v>
      </c>
      <c r="M49" s="26">
        <f t="shared" si="13"/>
        <v>18.899999999999999</v>
      </c>
      <c r="N49" s="26">
        <f t="shared" si="13"/>
        <v>18.899999999999999</v>
      </c>
      <c r="O49" s="26">
        <f t="shared" si="13"/>
        <v>18.899999999999999</v>
      </c>
      <c r="P49" s="26">
        <f t="shared" si="13"/>
        <v>18.899999999999999</v>
      </c>
      <c r="Q49" s="26">
        <f t="shared" si="13"/>
        <v>18.899999999999999</v>
      </c>
      <c r="R49" s="26">
        <f t="shared" si="13"/>
        <v>18.899999999999999</v>
      </c>
      <c r="S49" s="26">
        <f t="shared" si="13"/>
        <v>18.899999999999999</v>
      </c>
      <c r="T49" s="26">
        <f t="shared" si="13"/>
        <v>18.899999999999999</v>
      </c>
      <c r="U49" s="26">
        <f t="shared" si="13"/>
        <v>18.899999999999999</v>
      </c>
      <c r="V49" s="26">
        <f t="shared" si="13"/>
        <v>18.899999999999999</v>
      </c>
      <c r="W49" s="26">
        <f t="shared" si="13"/>
        <v>18.899999999999999</v>
      </c>
      <c r="X49" s="26">
        <f t="shared" si="13"/>
        <v>18.899999999999999</v>
      </c>
      <c r="Y49" s="26">
        <f t="shared" si="13"/>
        <v>18.899999999999999</v>
      </c>
      <c r="Z49" s="26">
        <f t="shared" si="13"/>
        <v>18.899999999999999</v>
      </c>
      <c r="AA49" s="26">
        <f t="shared" si="13"/>
        <v>18.899999999999999</v>
      </c>
    </row>
    <row r="50" spans="1:27" x14ac:dyDescent="0.25">
      <c r="A50" s="30">
        <f t="shared" si="9"/>
        <v>6.3</v>
      </c>
      <c r="B50" s="30">
        <f t="shared" si="10"/>
        <v>6.3</v>
      </c>
      <c r="C50" s="26">
        <f t="shared" si="12"/>
        <v>16.3</v>
      </c>
      <c r="D50" s="26">
        <f t="shared" si="13"/>
        <v>16.600000000000001</v>
      </c>
      <c r="E50" s="26">
        <f t="shared" si="13"/>
        <v>16.899999999999999</v>
      </c>
      <c r="F50" s="26">
        <f t="shared" si="13"/>
        <v>17.2</v>
      </c>
      <c r="G50" s="26">
        <f t="shared" si="13"/>
        <v>17.5</v>
      </c>
      <c r="H50" s="26">
        <f t="shared" si="13"/>
        <v>17.799999999999997</v>
      </c>
      <c r="I50" s="26">
        <f t="shared" si="13"/>
        <v>18.099999999999998</v>
      </c>
      <c r="J50" s="26">
        <f t="shared" si="13"/>
        <v>18.399999999999999</v>
      </c>
      <c r="K50" s="26">
        <f t="shared" si="13"/>
        <v>18.7</v>
      </c>
      <c r="L50" s="26">
        <f t="shared" si="13"/>
        <v>18.899999999999999</v>
      </c>
      <c r="M50" s="26">
        <f t="shared" si="13"/>
        <v>18.899999999999999</v>
      </c>
      <c r="N50" s="26">
        <f t="shared" si="13"/>
        <v>18.899999999999999</v>
      </c>
      <c r="O50" s="26">
        <f t="shared" si="13"/>
        <v>18.899999999999999</v>
      </c>
      <c r="P50" s="26">
        <f t="shared" si="13"/>
        <v>18.899999999999999</v>
      </c>
      <c r="Q50" s="26">
        <f t="shared" si="13"/>
        <v>18.899999999999999</v>
      </c>
      <c r="R50" s="26">
        <f t="shared" si="13"/>
        <v>18.899999999999999</v>
      </c>
      <c r="S50" s="26">
        <f t="shared" si="13"/>
        <v>18.899999999999999</v>
      </c>
      <c r="T50" s="26">
        <f t="shared" si="13"/>
        <v>18.899999999999999</v>
      </c>
      <c r="U50" s="26">
        <f t="shared" si="13"/>
        <v>18.899999999999999</v>
      </c>
      <c r="V50" s="26">
        <f t="shared" si="13"/>
        <v>18.899999999999999</v>
      </c>
      <c r="W50" s="26">
        <f t="shared" si="13"/>
        <v>18.899999999999999</v>
      </c>
      <c r="X50" s="26">
        <f t="shared" si="13"/>
        <v>18.899999999999999</v>
      </c>
      <c r="Y50" s="26">
        <f t="shared" si="13"/>
        <v>18.899999999999999</v>
      </c>
      <c r="Z50" s="26">
        <f t="shared" si="13"/>
        <v>18.899999999999999</v>
      </c>
      <c r="AA50" s="26">
        <f t="shared" si="13"/>
        <v>18.899999999999999</v>
      </c>
    </row>
    <row r="51" spans="1:27" x14ac:dyDescent="0.25">
      <c r="A51" s="30">
        <f t="shared" si="9"/>
        <v>6.3</v>
      </c>
      <c r="B51" s="30">
        <f t="shared" si="10"/>
        <v>6.3</v>
      </c>
      <c r="C51" s="26">
        <f t="shared" si="12"/>
        <v>16.3</v>
      </c>
      <c r="D51" s="26">
        <f t="shared" si="13"/>
        <v>16.600000000000001</v>
      </c>
      <c r="E51" s="26">
        <f t="shared" si="13"/>
        <v>16.899999999999999</v>
      </c>
      <c r="F51" s="26">
        <f t="shared" si="13"/>
        <v>17.2</v>
      </c>
      <c r="G51" s="26">
        <f t="shared" si="13"/>
        <v>17.5</v>
      </c>
      <c r="H51" s="26">
        <f t="shared" si="13"/>
        <v>17.799999999999997</v>
      </c>
      <c r="I51" s="26">
        <f t="shared" si="13"/>
        <v>18.099999999999998</v>
      </c>
      <c r="J51" s="26">
        <f t="shared" si="13"/>
        <v>18.399999999999999</v>
      </c>
      <c r="K51" s="26">
        <f t="shared" si="13"/>
        <v>18.7</v>
      </c>
      <c r="L51" s="26">
        <f t="shared" si="13"/>
        <v>18.899999999999999</v>
      </c>
      <c r="M51" s="26">
        <f t="shared" si="13"/>
        <v>18.899999999999999</v>
      </c>
      <c r="N51" s="26">
        <f t="shared" si="13"/>
        <v>18.899999999999999</v>
      </c>
      <c r="O51" s="26">
        <f t="shared" si="13"/>
        <v>18.899999999999999</v>
      </c>
      <c r="P51" s="26">
        <f t="shared" si="13"/>
        <v>18.899999999999999</v>
      </c>
      <c r="Q51" s="26">
        <f t="shared" si="13"/>
        <v>18.899999999999999</v>
      </c>
      <c r="R51" s="26">
        <f t="shared" si="13"/>
        <v>18.899999999999999</v>
      </c>
      <c r="S51" s="26">
        <f t="shared" si="13"/>
        <v>18.899999999999999</v>
      </c>
      <c r="T51" s="26">
        <f t="shared" si="13"/>
        <v>18.899999999999999</v>
      </c>
      <c r="U51" s="26">
        <f t="shared" si="13"/>
        <v>18.899999999999999</v>
      </c>
      <c r="V51" s="26">
        <f t="shared" si="13"/>
        <v>18.899999999999999</v>
      </c>
      <c r="W51" s="26">
        <f t="shared" si="13"/>
        <v>18.899999999999999</v>
      </c>
      <c r="X51" s="26">
        <f t="shared" si="13"/>
        <v>18.899999999999999</v>
      </c>
      <c r="Y51" s="26">
        <f t="shared" si="13"/>
        <v>18.899999999999999</v>
      </c>
      <c r="Z51" s="26">
        <f t="shared" si="13"/>
        <v>18.899999999999999</v>
      </c>
      <c r="AA51" s="26">
        <f t="shared" si="13"/>
        <v>18.899999999999999</v>
      </c>
    </row>
    <row r="52" spans="1:27" x14ac:dyDescent="0.25">
      <c r="A52" s="30">
        <f t="shared" si="9"/>
        <v>6.3</v>
      </c>
      <c r="B52" s="30">
        <f>B28</f>
        <v>6.3</v>
      </c>
      <c r="C52" s="26">
        <f t="shared" si="12"/>
        <v>16.3</v>
      </c>
      <c r="D52" s="26">
        <f t="shared" si="13"/>
        <v>16.600000000000001</v>
      </c>
      <c r="E52" s="26">
        <f t="shared" si="13"/>
        <v>16.899999999999999</v>
      </c>
      <c r="F52" s="26">
        <f t="shared" si="13"/>
        <v>17.2</v>
      </c>
      <c r="G52" s="26">
        <f t="shared" si="13"/>
        <v>17.5</v>
      </c>
      <c r="H52" s="26">
        <f t="shared" si="13"/>
        <v>17.799999999999997</v>
      </c>
      <c r="I52" s="26">
        <f t="shared" si="13"/>
        <v>18.099999999999998</v>
      </c>
      <c r="J52" s="26">
        <f t="shared" si="13"/>
        <v>18.399999999999999</v>
      </c>
      <c r="K52" s="26">
        <f t="shared" si="13"/>
        <v>18.7</v>
      </c>
      <c r="L52" s="26">
        <f t="shared" si="13"/>
        <v>18.899999999999999</v>
      </c>
      <c r="M52" s="26">
        <f t="shared" si="13"/>
        <v>18.899999999999999</v>
      </c>
      <c r="N52" s="26">
        <f t="shared" si="13"/>
        <v>18.899999999999999</v>
      </c>
      <c r="O52" s="26">
        <f t="shared" si="13"/>
        <v>18.899999999999999</v>
      </c>
      <c r="P52" s="26">
        <f t="shared" si="13"/>
        <v>18.899999999999999</v>
      </c>
      <c r="Q52" s="26">
        <f t="shared" si="13"/>
        <v>18.899999999999999</v>
      </c>
      <c r="R52" s="26">
        <f t="shared" si="13"/>
        <v>18.899999999999999</v>
      </c>
      <c r="S52" s="26">
        <f t="shared" si="13"/>
        <v>18.899999999999999</v>
      </c>
      <c r="T52" s="26">
        <f t="shared" si="13"/>
        <v>18.899999999999999</v>
      </c>
      <c r="U52" s="26">
        <f t="shared" si="13"/>
        <v>18.899999999999999</v>
      </c>
      <c r="V52" s="26">
        <f t="shared" si="13"/>
        <v>18.899999999999999</v>
      </c>
      <c r="W52" s="26">
        <f t="shared" si="13"/>
        <v>18.899999999999999</v>
      </c>
      <c r="X52" s="26">
        <f t="shared" si="13"/>
        <v>18.899999999999999</v>
      </c>
      <c r="Y52" s="26">
        <f t="shared" si="13"/>
        <v>18.899999999999999</v>
      </c>
      <c r="Z52" s="26">
        <f t="shared" si="13"/>
        <v>18.899999999999999</v>
      </c>
      <c r="AA52" s="26">
        <f t="shared" si="13"/>
        <v>18.899999999999999</v>
      </c>
    </row>
    <row r="53" spans="1:27" s="25" customFormat="1" x14ac:dyDescent="0.25">
      <c r="A53" s="30">
        <f t="shared" si="9"/>
        <v>6.3</v>
      </c>
      <c r="B53" s="31">
        <f t="shared" si="10"/>
        <v>6.3</v>
      </c>
      <c r="C53" s="26">
        <f>$A53+$B53+C$30</f>
        <v>16.3</v>
      </c>
      <c r="D53" s="26">
        <f t="shared" si="13"/>
        <v>16.600000000000001</v>
      </c>
      <c r="E53" s="26">
        <f t="shared" si="13"/>
        <v>16.899999999999999</v>
      </c>
      <c r="F53" s="26">
        <f t="shared" si="13"/>
        <v>17.2</v>
      </c>
      <c r="G53" s="26">
        <f t="shared" si="13"/>
        <v>17.5</v>
      </c>
      <c r="H53" s="26">
        <f t="shared" si="13"/>
        <v>17.799999999999997</v>
      </c>
      <c r="I53" s="26">
        <f t="shared" si="13"/>
        <v>18.099999999999998</v>
      </c>
      <c r="J53" s="26">
        <f t="shared" si="13"/>
        <v>18.399999999999999</v>
      </c>
      <c r="K53" s="26">
        <f t="shared" si="13"/>
        <v>18.7</v>
      </c>
      <c r="L53" s="26">
        <f t="shared" si="13"/>
        <v>18.899999999999999</v>
      </c>
      <c r="M53" s="26">
        <f t="shared" si="13"/>
        <v>18.899999999999999</v>
      </c>
      <c r="N53" s="26">
        <f t="shared" si="13"/>
        <v>18.899999999999999</v>
      </c>
      <c r="O53" s="26">
        <f t="shared" si="13"/>
        <v>18.899999999999999</v>
      </c>
      <c r="P53" s="26">
        <f t="shared" si="13"/>
        <v>18.899999999999999</v>
      </c>
      <c r="Q53" s="26">
        <f t="shared" si="13"/>
        <v>18.899999999999999</v>
      </c>
      <c r="R53" s="26">
        <f t="shared" si="13"/>
        <v>18.899999999999999</v>
      </c>
      <c r="S53" s="26">
        <f t="shared" si="13"/>
        <v>18.899999999999999</v>
      </c>
      <c r="T53" s="26">
        <f t="shared" si="13"/>
        <v>18.899999999999999</v>
      </c>
      <c r="U53" s="26">
        <f t="shared" si="13"/>
        <v>18.899999999999999</v>
      </c>
      <c r="V53" s="26">
        <f t="shared" si="13"/>
        <v>18.899999999999999</v>
      </c>
      <c r="W53" s="26">
        <f t="shared" si="13"/>
        <v>18.899999999999999</v>
      </c>
      <c r="X53" s="26">
        <f t="shared" si="13"/>
        <v>18.899999999999999</v>
      </c>
      <c r="Y53" s="26">
        <f t="shared" ref="Y53:AA53" si="14">$A53+$B53+Y$30</f>
        <v>18.899999999999999</v>
      </c>
      <c r="Z53" s="26">
        <f t="shared" si="14"/>
        <v>18.899999999999999</v>
      </c>
      <c r="AA53" s="26">
        <f t="shared" si="14"/>
        <v>18.899999999999999</v>
      </c>
    </row>
    <row r="54" spans="1:27" s="27" customFormat="1" x14ac:dyDescent="0.25">
      <c r="A54" s="29"/>
      <c r="B54" s="29"/>
      <c r="C54" s="28">
        <f>C30</f>
        <v>3.7</v>
      </c>
      <c r="D54" s="28">
        <f t="shared" ref="D54:AA54" si="15">D30</f>
        <v>4</v>
      </c>
      <c r="E54" s="28">
        <f t="shared" si="15"/>
        <v>4.3</v>
      </c>
      <c r="F54" s="28">
        <f t="shared" si="15"/>
        <v>4.5999999999999996</v>
      </c>
      <c r="G54" s="28">
        <f t="shared" si="15"/>
        <v>4.8999999999999995</v>
      </c>
      <c r="H54" s="28">
        <f t="shared" si="15"/>
        <v>5.1999999999999993</v>
      </c>
      <c r="I54" s="28">
        <f t="shared" si="15"/>
        <v>5.4999999999999991</v>
      </c>
      <c r="J54" s="28">
        <f t="shared" si="15"/>
        <v>5.7999999999999989</v>
      </c>
      <c r="K54" s="28">
        <f t="shared" si="15"/>
        <v>6.0999999999999988</v>
      </c>
      <c r="L54" s="28">
        <f t="shared" si="15"/>
        <v>6.3</v>
      </c>
      <c r="M54" s="28">
        <f t="shared" si="15"/>
        <v>6.3</v>
      </c>
      <c r="N54" s="28">
        <f t="shared" si="15"/>
        <v>6.3</v>
      </c>
      <c r="O54" s="28">
        <f t="shared" si="15"/>
        <v>6.3</v>
      </c>
      <c r="P54" s="28">
        <f t="shared" si="15"/>
        <v>6.3</v>
      </c>
      <c r="Q54" s="28">
        <f t="shared" si="15"/>
        <v>6.3</v>
      </c>
      <c r="R54" s="28">
        <f t="shared" si="15"/>
        <v>6.3</v>
      </c>
      <c r="S54" s="28">
        <f t="shared" si="15"/>
        <v>6.3</v>
      </c>
      <c r="T54" s="28">
        <f t="shared" si="15"/>
        <v>6.3</v>
      </c>
      <c r="U54" s="28">
        <f t="shared" si="15"/>
        <v>6.3</v>
      </c>
      <c r="V54" s="28">
        <f t="shared" si="15"/>
        <v>6.3</v>
      </c>
      <c r="W54" s="28">
        <f t="shared" si="15"/>
        <v>6.3</v>
      </c>
      <c r="X54" s="28">
        <f t="shared" si="15"/>
        <v>6.3</v>
      </c>
      <c r="Y54" s="28">
        <f t="shared" si="15"/>
        <v>6.3</v>
      </c>
      <c r="Z54" s="28">
        <f t="shared" si="15"/>
        <v>6.3</v>
      </c>
      <c r="AA54" s="28">
        <f t="shared" si="15"/>
        <v>6.3</v>
      </c>
    </row>
    <row r="55" spans="1:27" s="27" customFormat="1" x14ac:dyDescent="0.25">
      <c r="A55" s="29"/>
      <c r="B55" s="29"/>
      <c r="C55" s="28">
        <f>C30</f>
        <v>3.7</v>
      </c>
      <c r="D55" s="28">
        <f t="shared" ref="D55:AA55" si="16">D30</f>
        <v>4</v>
      </c>
      <c r="E55" s="28">
        <f t="shared" si="16"/>
        <v>4.3</v>
      </c>
      <c r="F55" s="28">
        <f t="shared" si="16"/>
        <v>4.5999999999999996</v>
      </c>
      <c r="G55" s="28">
        <f t="shared" si="16"/>
        <v>4.8999999999999995</v>
      </c>
      <c r="H55" s="28">
        <f t="shared" si="16"/>
        <v>5.1999999999999993</v>
      </c>
      <c r="I55" s="28">
        <f t="shared" si="16"/>
        <v>5.4999999999999991</v>
      </c>
      <c r="J55" s="28">
        <f t="shared" si="16"/>
        <v>5.7999999999999989</v>
      </c>
      <c r="K55" s="28">
        <f t="shared" si="16"/>
        <v>6.0999999999999988</v>
      </c>
      <c r="L55" s="28">
        <f t="shared" si="16"/>
        <v>6.3</v>
      </c>
      <c r="M55" s="28">
        <f t="shared" si="16"/>
        <v>6.3</v>
      </c>
      <c r="N55" s="28">
        <f t="shared" si="16"/>
        <v>6.3</v>
      </c>
      <c r="O55" s="28">
        <f t="shared" si="16"/>
        <v>6.3</v>
      </c>
      <c r="P55" s="28">
        <f t="shared" si="16"/>
        <v>6.3</v>
      </c>
      <c r="Q55" s="28">
        <f t="shared" si="16"/>
        <v>6.3</v>
      </c>
      <c r="R55" s="28">
        <f t="shared" si="16"/>
        <v>6.3</v>
      </c>
      <c r="S55" s="28">
        <f t="shared" si="16"/>
        <v>6.3</v>
      </c>
      <c r="T55" s="28">
        <f t="shared" si="16"/>
        <v>6.3</v>
      </c>
      <c r="U55" s="28">
        <f t="shared" si="16"/>
        <v>6.3</v>
      </c>
      <c r="V55" s="28">
        <f t="shared" si="16"/>
        <v>6.3</v>
      </c>
      <c r="W55" s="28">
        <f t="shared" si="16"/>
        <v>6.3</v>
      </c>
      <c r="X55" s="28">
        <f t="shared" si="16"/>
        <v>6.3</v>
      </c>
      <c r="Y55" s="28">
        <f t="shared" si="16"/>
        <v>6.3</v>
      </c>
      <c r="Z55" s="28">
        <f t="shared" si="16"/>
        <v>6.3</v>
      </c>
      <c r="AA55" s="28">
        <f t="shared" si="16"/>
        <v>6.3</v>
      </c>
    </row>
    <row r="56" spans="1:27" x14ac:dyDescent="0.25">
      <c r="A56" s="30">
        <f t="shared" ref="A56:A78" si="17">B31</f>
        <v>3.7</v>
      </c>
      <c r="B56" s="30">
        <f t="shared" ref="B56:B78" si="18">B31</f>
        <v>3.7</v>
      </c>
      <c r="C56" s="26">
        <f>C$54+C$55+$A56+$B56</f>
        <v>14.8</v>
      </c>
      <c r="D56" s="26">
        <f t="shared" ref="D56:AA66" si="19">D$54+D$55+$A56+$B56</f>
        <v>15.399999999999999</v>
      </c>
      <c r="E56" s="26">
        <f t="shared" si="19"/>
        <v>16</v>
      </c>
      <c r="F56" s="26">
        <f t="shared" si="19"/>
        <v>16.599999999999998</v>
      </c>
      <c r="G56" s="26">
        <f t="shared" si="19"/>
        <v>17.2</v>
      </c>
      <c r="H56" s="26">
        <f t="shared" si="19"/>
        <v>17.799999999999997</v>
      </c>
      <c r="I56" s="26">
        <f t="shared" si="19"/>
        <v>18.399999999999999</v>
      </c>
      <c r="J56" s="26">
        <f t="shared" si="19"/>
        <v>18.999999999999996</v>
      </c>
      <c r="K56" s="26">
        <f t="shared" si="19"/>
        <v>19.599999999999998</v>
      </c>
      <c r="L56" s="26">
        <f t="shared" si="19"/>
        <v>20</v>
      </c>
      <c r="M56" s="26">
        <f t="shared" si="19"/>
        <v>20</v>
      </c>
      <c r="N56" s="26">
        <f t="shared" si="19"/>
        <v>20</v>
      </c>
      <c r="O56" s="26">
        <f t="shared" si="19"/>
        <v>20</v>
      </c>
      <c r="P56" s="26">
        <f t="shared" si="19"/>
        <v>20</v>
      </c>
      <c r="Q56" s="26">
        <f t="shared" si="19"/>
        <v>20</v>
      </c>
      <c r="R56" s="26">
        <f t="shared" si="19"/>
        <v>20</v>
      </c>
      <c r="S56" s="26">
        <f t="shared" si="19"/>
        <v>20</v>
      </c>
      <c r="T56" s="26">
        <f t="shared" si="19"/>
        <v>20</v>
      </c>
      <c r="U56" s="26">
        <f t="shared" si="19"/>
        <v>20</v>
      </c>
      <c r="V56" s="26">
        <f t="shared" si="19"/>
        <v>20</v>
      </c>
      <c r="W56" s="26">
        <f t="shared" si="19"/>
        <v>20</v>
      </c>
      <c r="X56" s="26">
        <f t="shared" si="19"/>
        <v>20</v>
      </c>
      <c r="Y56" s="26">
        <f t="shared" si="19"/>
        <v>20</v>
      </c>
      <c r="Z56" s="26">
        <f t="shared" si="19"/>
        <v>20</v>
      </c>
      <c r="AA56" s="26">
        <f t="shared" si="19"/>
        <v>20</v>
      </c>
    </row>
    <row r="57" spans="1:27" x14ac:dyDescent="0.25">
      <c r="A57" s="30">
        <f t="shared" si="17"/>
        <v>4</v>
      </c>
      <c r="B57" s="30">
        <f t="shared" si="18"/>
        <v>4</v>
      </c>
      <c r="C57" s="26">
        <f t="shared" ref="C57:R72" si="20">C$54+C$55+$A57+$B57</f>
        <v>15.4</v>
      </c>
      <c r="D57" s="26">
        <f t="shared" si="19"/>
        <v>16</v>
      </c>
      <c r="E57" s="26">
        <f t="shared" si="19"/>
        <v>16.600000000000001</v>
      </c>
      <c r="F57" s="26">
        <f t="shared" si="19"/>
        <v>17.2</v>
      </c>
      <c r="G57" s="26">
        <f t="shared" si="19"/>
        <v>17.799999999999997</v>
      </c>
      <c r="H57" s="26">
        <f t="shared" si="19"/>
        <v>18.399999999999999</v>
      </c>
      <c r="I57" s="26">
        <f t="shared" si="19"/>
        <v>19</v>
      </c>
      <c r="J57" s="26">
        <f t="shared" si="19"/>
        <v>19.599999999999998</v>
      </c>
      <c r="K57" s="26">
        <f t="shared" si="19"/>
        <v>20.199999999999996</v>
      </c>
      <c r="L57" s="26">
        <f t="shared" si="19"/>
        <v>20.6</v>
      </c>
      <c r="M57" s="26">
        <f t="shared" si="19"/>
        <v>20.6</v>
      </c>
      <c r="N57" s="26">
        <f t="shared" si="19"/>
        <v>20.6</v>
      </c>
      <c r="O57" s="26">
        <f t="shared" si="19"/>
        <v>20.6</v>
      </c>
      <c r="P57" s="26">
        <f t="shared" si="19"/>
        <v>20.6</v>
      </c>
      <c r="Q57" s="26">
        <f t="shared" si="19"/>
        <v>20.6</v>
      </c>
      <c r="R57" s="26">
        <f t="shared" si="19"/>
        <v>20.6</v>
      </c>
      <c r="S57" s="26">
        <f t="shared" si="19"/>
        <v>20.6</v>
      </c>
      <c r="T57" s="26">
        <f t="shared" si="19"/>
        <v>20.6</v>
      </c>
      <c r="U57" s="26">
        <f t="shared" si="19"/>
        <v>20.6</v>
      </c>
      <c r="V57" s="26">
        <f t="shared" si="19"/>
        <v>20.6</v>
      </c>
      <c r="W57" s="26">
        <f t="shared" si="19"/>
        <v>20.6</v>
      </c>
      <c r="X57" s="26">
        <f t="shared" si="19"/>
        <v>20.6</v>
      </c>
      <c r="Y57" s="26">
        <f t="shared" si="19"/>
        <v>20.6</v>
      </c>
      <c r="Z57" s="26">
        <f t="shared" si="19"/>
        <v>20.6</v>
      </c>
      <c r="AA57" s="26">
        <f t="shared" si="19"/>
        <v>20.6</v>
      </c>
    </row>
    <row r="58" spans="1:27" x14ac:dyDescent="0.25">
      <c r="A58" s="30">
        <f t="shared" si="17"/>
        <v>4.3</v>
      </c>
      <c r="B58" s="30">
        <f t="shared" si="18"/>
        <v>4.3</v>
      </c>
      <c r="C58" s="26">
        <f t="shared" si="20"/>
        <v>16</v>
      </c>
      <c r="D58" s="26">
        <f t="shared" si="19"/>
        <v>16.600000000000001</v>
      </c>
      <c r="E58" s="26">
        <f t="shared" si="19"/>
        <v>17.2</v>
      </c>
      <c r="F58" s="26">
        <f t="shared" si="19"/>
        <v>17.8</v>
      </c>
      <c r="G58" s="26">
        <f t="shared" si="19"/>
        <v>18.399999999999999</v>
      </c>
      <c r="H58" s="26">
        <f t="shared" si="19"/>
        <v>19</v>
      </c>
      <c r="I58" s="26">
        <f t="shared" si="19"/>
        <v>19.599999999999998</v>
      </c>
      <c r="J58" s="26">
        <f t="shared" si="19"/>
        <v>20.2</v>
      </c>
      <c r="K58" s="26">
        <f t="shared" si="19"/>
        <v>20.799999999999997</v>
      </c>
      <c r="L58" s="26">
        <f t="shared" si="19"/>
        <v>21.2</v>
      </c>
      <c r="M58" s="26">
        <f t="shared" si="19"/>
        <v>21.2</v>
      </c>
      <c r="N58" s="26">
        <f t="shared" si="19"/>
        <v>21.2</v>
      </c>
      <c r="O58" s="26">
        <f t="shared" si="19"/>
        <v>21.2</v>
      </c>
      <c r="P58" s="26">
        <f t="shared" si="19"/>
        <v>21.2</v>
      </c>
      <c r="Q58" s="26">
        <f t="shared" si="19"/>
        <v>21.2</v>
      </c>
      <c r="R58" s="26">
        <f t="shared" si="19"/>
        <v>21.2</v>
      </c>
      <c r="S58" s="26">
        <f t="shared" si="19"/>
        <v>21.2</v>
      </c>
      <c r="T58" s="26">
        <f t="shared" si="19"/>
        <v>21.2</v>
      </c>
      <c r="U58" s="26">
        <f t="shared" si="19"/>
        <v>21.2</v>
      </c>
      <c r="V58" s="26">
        <f t="shared" si="19"/>
        <v>21.2</v>
      </c>
      <c r="W58" s="26">
        <f t="shared" si="19"/>
        <v>21.2</v>
      </c>
      <c r="X58" s="26">
        <f t="shared" si="19"/>
        <v>21.2</v>
      </c>
      <c r="Y58" s="26">
        <f t="shared" si="19"/>
        <v>21.2</v>
      </c>
      <c r="Z58" s="26">
        <f t="shared" si="19"/>
        <v>21.2</v>
      </c>
      <c r="AA58" s="26">
        <f t="shared" si="19"/>
        <v>21.2</v>
      </c>
    </row>
    <row r="59" spans="1:27" x14ac:dyDescent="0.25">
      <c r="A59" s="30">
        <f t="shared" si="17"/>
        <v>4.5999999999999996</v>
      </c>
      <c r="B59" s="30">
        <f t="shared" si="18"/>
        <v>4.5999999999999996</v>
      </c>
      <c r="C59" s="26">
        <f t="shared" si="20"/>
        <v>16.600000000000001</v>
      </c>
      <c r="D59" s="26">
        <f t="shared" si="19"/>
        <v>17.2</v>
      </c>
      <c r="E59" s="26">
        <f t="shared" si="19"/>
        <v>17.799999999999997</v>
      </c>
      <c r="F59" s="26">
        <f t="shared" si="19"/>
        <v>18.399999999999999</v>
      </c>
      <c r="G59" s="26">
        <f t="shared" si="19"/>
        <v>19</v>
      </c>
      <c r="H59" s="26">
        <f t="shared" si="19"/>
        <v>19.599999999999998</v>
      </c>
      <c r="I59" s="26">
        <f t="shared" si="19"/>
        <v>20.199999999999996</v>
      </c>
      <c r="J59" s="26">
        <f t="shared" si="19"/>
        <v>20.799999999999997</v>
      </c>
      <c r="K59" s="26">
        <f t="shared" si="19"/>
        <v>21.4</v>
      </c>
      <c r="L59" s="26">
        <f t="shared" si="19"/>
        <v>21.799999999999997</v>
      </c>
      <c r="M59" s="26">
        <f t="shared" si="19"/>
        <v>21.799999999999997</v>
      </c>
      <c r="N59" s="26">
        <f t="shared" si="19"/>
        <v>21.799999999999997</v>
      </c>
      <c r="O59" s="26">
        <f t="shared" si="19"/>
        <v>21.799999999999997</v>
      </c>
      <c r="P59" s="26">
        <f t="shared" si="19"/>
        <v>21.799999999999997</v>
      </c>
      <c r="Q59" s="26">
        <f t="shared" si="19"/>
        <v>21.799999999999997</v>
      </c>
      <c r="R59" s="26">
        <f t="shared" si="19"/>
        <v>21.799999999999997</v>
      </c>
      <c r="S59" s="26">
        <f t="shared" si="19"/>
        <v>21.799999999999997</v>
      </c>
      <c r="T59" s="26">
        <f t="shared" si="19"/>
        <v>21.799999999999997</v>
      </c>
      <c r="U59" s="26">
        <f t="shared" si="19"/>
        <v>21.799999999999997</v>
      </c>
      <c r="V59" s="26">
        <f t="shared" si="19"/>
        <v>21.799999999999997</v>
      </c>
      <c r="W59" s="26">
        <f t="shared" si="19"/>
        <v>21.799999999999997</v>
      </c>
      <c r="X59" s="26">
        <f t="shared" si="19"/>
        <v>21.799999999999997</v>
      </c>
      <c r="Y59" s="26">
        <f t="shared" si="19"/>
        <v>21.799999999999997</v>
      </c>
      <c r="Z59" s="26">
        <f t="shared" si="19"/>
        <v>21.799999999999997</v>
      </c>
      <c r="AA59" s="26">
        <f t="shared" si="19"/>
        <v>21.799999999999997</v>
      </c>
    </row>
    <row r="60" spans="1:27" x14ac:dyDescent="0.25">
      <c r="A60" s="30">
        <f t="shared" si="17"/>
        <v>4.8999999999999995</v>
      </c>
      <c r="B60" s="30">
        <f t="shared" si="18"/>
        <v>4.8999999999999995</v>
      </c>
      <c r="C60" s="26">
        <f t="shared" si="20"/>
        <v>17.2</v>
      </c>
      <c r="D60" s="26">
        <f t="shared" si="19"/>
        <v>17.799999999999997</v>
      </c>
      <c r="E60" s="26">
        <f t="shared" si="19"/>
        <v>18.399999999999999</v>
      </c>
      <c r="F60" s="26">
        <f t="shared" si="19"/>
        <v>18.999999999999996</v>
      </c>
      <c r="G60" s="26">
        <f t="shared" si="19"/>
        <v>19.599999999999998</v>
      </c>
      <c r="H60" s="26">
        <f t="shared" si="19"/>
        <v>20.199999999999996</v>
      </c>
      <c r="I60" s="26">
        <f t="shared" si="19"/>
        <v>20.799999999999997</v>
      </c>
      <c r="J60" s="26">
        <f t="shared" si="19"/>
        <v>21.399999999999995</v>
      </c>
      <c r="K60" s="26">
        <f t="shared" si="19"/>
        <v>21.999999999999996</v>
      </c>
      <c r="L60" s="26">
        <f t="shared" si="19"/>
        <v>22.4</v>
      </c>
      <c r="M60" s="26">
        <f t="shared" si="19"/>
        <v>22.4</v>
      </c>
      <c r="N60" s="26">
        <f t="shared" si="19"/>
        <v>22.4</v>
      </c>
      <c r="O60" s="26">
        <f t="shared" si="19"/>
        <v>22.4</v>
      </c>
      <c r="P60" s="26">
        <f t="shared" si="19"/>
        <v>22.4</v>
      </c>
      <c r="Q60" s="26">
        <f t="shared" si="19"/>
        <v>22.4</v>
      </c>
      <c r="R60" s="26">
        <f t="shared" si="19"/>
        <v>22.4</v>
      </c>
      <c r="S60" s="26">
        <f t="shared" si="19"/>
        <v>22.4</v>
      </c>
      <c r="T60" s="26">
        <f t="shared" si="19"/>
        <v>22.4</v>
      </c>
      <c r="U60" s="26">
        <f t="shared" si="19"/>
        <v>22.4</v>
      </c>
      <c r="V60" s="26">
        <f t="shared" si="19"/>
        <v>22.4</v>
      </c>
      <c r="W60" s="26">
        <f t="shared" si="19"/>
        <v>22.4</v>
      </c>
      <c r="X60" s="26">
        <f t="shared" si="19"/>
        <v>22.4</v>
      </c>
      <c r="Y60" s="26">
        <f t="shared" si="19"/>
        <v>22.4</v>
      </c>
      <c r="Z60" s="26">
        <f t="shared" si="19"/>
        <v>22.4</v>
      </c>
      <c r="AA60" s="26">
        <f t="shared" si="19"/>
        <v>22.4</v>
      </c>
    </row>
    <row r="61" spans="1:27" x14ac:dyDescent="0.25">
      <c r="A61" s="30">
        <f t="shared" si="17"/>
        <v>5.1999999999999993</v>
      </c>
      <c r="B61" s="30">
        <f t="shared" si="18"/>
        <v>5.1999999999999993</v>
      </c>
      <c r="C61" s="26">
        <f t="shared" si="20"/>
        <v>17.799999999999997</v>
      </c>
      <c r="D61" s="26">
        <f t="shared" si="19"/>
        <v>18.399999999999999</v>
      </c>
      <c r="E61" s="26">
        <f t="shared" si="19"/>
        <v>19</v>
      </c>
      <c r="F61" s="26">
        <f t="shared" si="19"/>
        <v>19.599999999999998</v>
      </c>
      <c r="G61" s="26">
        <f t="shared" si="19"/>
        <v>20.199999999999996</v>
      </c>
      <c r="H61" s="26">
        <f t="shared" si="19"/>
        <v>20.799999999999997</v>
      </c>
      <c r="I61" s="26">
        <f t="shared" si="19"/>
        <v>21.399999999999995</v>
      </c>
      <c r="J61" s="26">
        <f t="shared" si="19"/>
        <v>21.999999999999996</v>
      </c>
      <c r="K61" s="26">
        <f t="shared" si="19"/>
        <v>22.599999999999998</v>
      </c>
      <c r="L61" s="26">
        <f t="shared" si="19"/>
        <v>22.999999999999996</v>
      </c>
      <c r="M61" s="26">
        <f t="shared" si="19"/>
        <v>22.999999999999996</v>
      </c>
      <c r="N61" s="26">
        <f t="shared" si="19"/>
        <v>22.999999999999996</v>
      </c>
      <c r="O61" s="26">
        <f t="shared" si="19"/>
        <v>22.999999999999996</v>
      </c>
      <c r="P61" s="26">
        <f t="shared" si="19"/>
        <v>22.999999999999996</v>
      </c>
      <c r="Q61" s="26">
        <f t="shared" si="19"/>
        <v>22.999999999999996</v>
      </c>
      <c r="R61" s="26">
        <f t="shared" si="19"/>
        <v>22.999999999999996</v>
      </c>
      <c r="S61" s="26">
        <f t="shared" si="19"/>
        <v>22.999999999999996</v>
      </c>
      <c r="T61" s="26">
        <f t="shared" si="19"/>
        <v>22.999999999999996</v>
      </c>
      <c r="U61" s="26">
        <f t="shared" si="19"/>
        <v>22.999999999999996</v>
      </c>
      <c r="V61" s="26">
        <f t="shared" si="19"/>
        <v>22.999999999999996</v>
      </c>
      <c r="W61" s="26">
        <f t="shared" si="19"/>
        <v>22.999999999999996</v>
      </c>
      <c r="X61" s="26">
        <f t="shared" si="19"/>
        <v>22.999999999999996</v>
      </c>
      <c r="Y61" s="26">
        <f t="shared" si="19"/>
        <v>22.999999999999996</v>
      </c>
      <c r="Z61" s="26">
        <f t="shared" si="19"/>
        <v>22.999999999999996</v>
      </c>
      <c r="AA61" s="26">
        <f t="shared" si="19"/>
        <v>22.999999999999996</v>
      </c>
    </row>
    <row r="62" spans="1:27" x14ac:dyDescent="0.25">
      <c r="A62" s="30">
        <f t="shared" si="17"/>
        <v>5.4999999999999991</v>
      </c>
      <c r="B62" s="30">
        <f t="shared" si="18"/>
        <v>5.4999999999999991</v>
      </c>
      <c r="C62" s="26">
        <f t="shared" si="20"/>
        <v>18.399999999999999</v>
      </c>
      <c r="D62" s="26">
        <f t="shared" si="19"/>
        <v>19</v>
      </c>
      <c r="E62" s="26">
        <f t="shared" si="19"/>
        <v>19.599999999999998</v>
      </c>
      <c r="F62" s="26">
        <f t="shared" si="19"/>
        <v>20.2</v>
      </c>
      <c r="G62" s="26">
        <f t="shared" si="19"/>
        <v>20.799999999999997</v>
      </c>
      <c r="H62" s="26">
        <f t="shared" si="19"/>
        <v>21.4</v>
      </c>
      <c r="I62" s="26">
        <f t="shared" si="19"/>
        <v>21.999999999999996</v>
      </c>
      <c r="J62" s="26">
        <f t="shared" si="19"/>
        <v>22.599999999999998</v>
      </c>
      <c r="K62" s="26">
        <f t="shared" si="19"/>
        <v>23.199999999999996</v>
      </c>
      <c r="L62" s="26">
        <f t="shared" si="19"/>
        <v>23.599999999999998</v>
      </c>
      <c r="M62" s="26">
        <f t="shared" si="19"/>
        <v>23.599999999999998</v>
      </c>
      <c r="N62" s="26">
        <f t="shared" si="19"/>
        <v>23.599999999999998</v>
      </c>
      <c r="O62" s="26">
        <f t="shared" si="19"/>
        <v>23.599999999999998</v>
      </c>
      <c r="P62" s="26">
        <f t="shared" si="19"/>
        <v>23.599999999999998</v>
      </c>
      <c r="Q62" s="26">
        <f t="shared" si="19"/>
        <v>23.599999999999998</v>
      </c>
      <c r="R62" s="26">
        <f t="shared" si="19"/>
        <v>23.599999999999998</v>
      </c>
      <c r="S62" s="26">
        <f t="shared" si="19"/>
        <v>23.599999999999998</v>
      </c>
      <c r="T62" s="26">
        <f t="shared" si="19"/>
        <v>23.599999999999998</v>
      </c>
      <c r="U62" s="26">
        <f t="shared" si="19"/>
        <v>23.599999999999998</v>
      </c>
      <c r="V62" s="26">
        <f t="shared" si="19"/>
        <v>23.599999999999998</v>
      </c>
      <c r="W62" s="26">
        <f t="shared" si="19"/>
        <v>23.599999999999998</v>
      </c>
      <c r="X62" s="26">
        <f t="shared" si="19"/>
        <v>23.599999999999998</v>
      </c>
      <c r="Y62" s="26">
        <f t="shared" si="19"/>
        <v>23.599999999999998</v>
      </c>
      <c r="Z62" s="26">
        <f t="shared" si="19"/>
        <v>23.599999999999998</v>
      </c>
      <c r="AA62" s="26">
        <f t="shared" si="19"/>
        <v>23.599999999999998</v>
      </c>
    </row>
    <row r="63" spans="1:27" x14ac:dyDescent="0.25">
      <c r="A63" s="30">
        <f t="shared" si="17"/>
        <v>5.7999999999999989</v>
      </c>
      <c r="B63" s="30">
        <f t="shared" si="18"/>
        <v>5.7999999999999989</v>
      </c>
      <c r="C63" s="26">
        <f t="shared" si="20"/>
        <v>19</v>
      </c>
      <c r="D63" s="26">
        <f t="shared" si="19"/>
        <v>19.599999999999998</v>
      </c>
      <c r="E63" s="26">
        <f t="shared" si="19"/>
        <v>20.199999999999996</v>
      </c>
      <c r="F63" s="26">
        <f t="shared" si="19"/>
        <v>20.799999999999997</v>
      </c>
      <c r="G63" s="26">
        <f t="shared" si="19"/>
        <v>21.4</v>
      </c>
      <c r="H63" s="26">
        <f t="shared" si="19"/>
        <v>21.999999999999993</v>
      </c>
      <c r="I63" s="26">
        <f t="shared" si="19"/>
        <v>22.599999999999994</v>
      </c>
      <c r="J63" s="26">
        <f t="shared" si="19"/>
        <v>23.199999999999996</v>
      </c>
      <c r="K63" s="26">
        <f t="shared" si="19"/>
        <v>23.799999999999997</v>
      </c>
      <c r="L63" s="26">
        <f t="shared" si="19"/>
        <v>24.199999999999996</v>
      </c>
      <c r="M63" s="26">
        <f t="shared" si="19"/>
        <v>24.199999999999996</v>
      </c>
      <c r="N63" s="26">
        <f t="shared" si="19"/>
        <v>24.199999999999996</v>
      </c>
      <c r="O63" s="26">
        <f t="shared" si="19"/>
        <v>24.199999999999996</v>
      </c>
      <c r="P63" s="26">
        <f t="shared" si="19"/>
        <v>24.199999999999996</v>
      </c>
      <c r="Q63" s="26">
        <f t="shared" si="19"/>
        <v>24.199999999999996</v>
      </c>
      <c r="R63" s="26">
        <f t="shared" si="19"/>
        <v>24.199999999999996</v>
      </c>
      <c r="S63" s="26">
        <f t="shared" si="19"/>
        <v>24.199999999999996</v>
      </c>
      <c r="T63" s="26">
        <f t="shared" si="19"/>
        <v>24.199999999999996</v>
      </c>
      <c r="U63" s="26">
        <f t="shared" si="19"/>
        <v>24.199999999999996</v>
      </c>
      <c r="V63" s="26">
        <f t="shared" si="19"/>
        <v>24.199999999999996</v>
      </c>
      <c r="W63" s="26">
        <f t="shared" si="19"/>
        <v>24.199999999999996</v>
      </c>
      <c r="X63" s="26">
        <f t="shared" si="19"/>
        <v>24.199999999999996</v>
      </c>
      <c r="Y63" s="26">
        <f t="shared" si="19"/>
        <v>24.199999999999996</v>
      </c>
      <c r="Z63" s="26">
        <f t="shared" si="19"/>
        <v>24.199999999999996</v>
      </c>
      <c r="AA63" s="26">
        <f t="shared" si="19"/>
        <v>24.199999999999996</v>
      </c>
    </row>
    <row r="64" spans="1:27" x14ac:dyDescent="0.25">
      <c r="A64" s="30">
        <f t="shared" si="17"/>
        <v>6.0999999999999988</v>
      </c>
      <c r="B64" s="30">
        <f t="shared" si="18"/>
        <v>6.0999999999999988</v>
      </c>
      <c r="C64" s="26">
        <f t="shared" si="20"/>
        <v>19.599999999999998</v>
      </c>
      <c r="D64" s="26">
        <f t="shared" si="19"/>
        <v>20.199999999999996</v>
      </c>
      <c r="E64" s="26">
        <f t="shared" si="19"/>
        <v>20.799999999999997</v>
      </c>
      <c r="F64" s="26">
        <f t="shared" si="19"/>
        <v>21.399999999999995</v>
      </c>
      <c r="G64" s="26">
        <f t="shared" si="19"/>
        <v>21.999999999999996</v>
      </c>
      <c r="H64" s="26">
        <f t="shared" si="19"/>
        <v>22.599999999999994</v>
      </c>
      <c r="I64" s="26">
        <f t="shared" si="19"/>
        <v>23.199999999999996</v>
      </c>
      <c r="J64" s="26">
        <f t="shared" si="19"/>
        <v>23.799999999999994</v>
      </c>
      <c r="K64" s="26">
        <f t="shared" si="19"/>
        <v>24.399999999999995</v>
      </c>
      <c r="L64" s="26">
        <f t="shared" si="19"/>
        <v>24.799999999999997</v>
      </c>
      <c r="M64" s="26">
        <f t="shared" si="19"/>
        <v>24.799999999999997</v>
      </c>
      <c r="N64" s="26">
        <f t="shared" si="19"/>
        <v>24.799999999999997</v>
      </c>
      <c r="O64" s="26">
        <f t="shared" si="19"/>
        <v>24.799999999999997</v>
      </c>
      <c r="P64" s="26">
        <f t="shared" si="19"/>
        <v>24.799999999999997</v>
      </c>
      <c r="Q64" s="26">
        <f t="shared" si="19"/>
        <v>24.799999999999997</v>
      </c>
      <c r="R64" s="26">
        <f t="shared" si="19"/>
        <v>24.799999999999997</v>
      </c>
      <c r="S64" s="26">
        <f t="shared" si="19"/>
        <v>24.799999999999997</v>
      </c>
      <c r="T64" s="26">
        <f t="shared" si="19"/>
        <v>24.799999999999997</v>
      </c>
      <c r="U64" s="26">
        <f t="shared" si="19"/>
        <v>24.799999999999997</v>
      </c>
      <c r="V64" s="26">
        <f t="shared" si="19"/>
        <v>24.799999999999997</v>
      </c>
      <c r="W64" s="26">
        <f t="shared" si="19"/>
        <v>24.799999999999997</v>
      </c>
      <c r="X64" s="26">
        <f t="shared" si="19"/>
        <v>24.799999999999997</v>
      </c>
      <c r="Y64" s="26">
        <f t="shared" si="19"/>
        <v>24.799999999999997</v>
      </c>
      <c r="Z64" s="26">
        <f t="shared" si="19"/>
        <v>24.799999999999997</v>
      </c>
      <c r="AA64" s="26">
        <f t="shared" si="19"/>
        <v>24.799999999999997</v>
      </c>
    </row>
    <row r="65" spans="1:27" x14ac:dyDescent="0.25">
      <c r="A65" s="30">
        <f t="shared" si="17"/>
        <v>6.3</v>
      </c>
      <c r="B65" s="30">
        <f t="shared" si="18"/>
        <v>6.3</v>
      </c>
      <c r="C65" s="26">
        <f t="shared" si="20"/>
        <v>20</v>
      </c>
      <c r="D65" s="26">
        <f t="shared" si="19"/>
        <v>20.6</v>
      </c>
      <c r="E65" s="26">
        <f t="shared" si="19"/>
        <v>21.2</v>
      </c>
      <c r="F65" s="26">
        <f t="shared" si="19"/>
        <v>21.8</v>
      </c>
      <c r="G65" s="26">
        <f t="shared" si="19"/>
        <v>22.4</v>
      </c>
      <c r="H65" s="26">
        <f t="shared" si="19"/>
        <v>23</v>
      </c>
      <c r="I65" s="26">
        <f t="shared" si="19"/>
        <v>23.599999999999998</v>
      </c>
      <c r="J65" s="26">
        <f t="shared" si="19"/>
        <v>24.2</v>
      </c>
      <c r="K65" s="26">
        <f t="shared" si="19"/>
        <v>24.799999999999997</v>
      </c>
      <c r="L65" s="26">
        <f t="shared" si="19"/>
        <v>25.2</v>
      </c>
      <c r="M65" s="26">
        <f t="shared" si="19"/>
        <v>25.2</v>
      </c>
      <c r="N65" s="26">
        <f t="shared" si="19"/>
        <v>25.2</v>
      </c>
      <c r="O65" s="26">
        <f t="shared" si="19"/>
        <v>25.2</v>
      </c>
      <c r="P65" s="26">
        <f t="shared" si="19"/>
        <v>25.2</v>
      </c>
      <c r="Q65" s="26">
        <f t="shared" si="19"/>
        <v>25.2</v>
      </c>
      <c r="R65" s="26">
        <f t="shared" si="19"/>
        <v>25.2</v>
      </c>
      <c r="S65" s="26">
        <f t="shared" si="19"/>
        <v>25.2</v>
      </c>
      <c r="T65" s="26">
        <f t="shared" si="19"/>
        <v>25.2</v>
      </c>
      <c r="U65" s="26">
        <f t="shared" si="19"/>
        <v>25.2</v>
      </c>
      <c r="V65" s="26">
        <f t="shared" si="19"/>
        <v>25.2</v>
      </c>
      <c r="W65" s="26">
        <f t="shared" si="19"/>
        <v>25.2</v>
      </c>
      <c r="X65" s="26">
        <f t="shared" si="19"/>
        <v>25.2</v>
      </c>
      <c r="Y65" s="26">
        <f t="shared" si="19"/>
        <v>25.2</v>
      </c>
      <c r="Z65" s="26">
        <f t="shared" si="19"/>
        <v>25.2</v>
      </c>
      <c r="AA65" s="26">
        <f t="shared" si="19"/>
        <v>25.2</v>
      </c>
    </row>
    <row r="66" spans="1:27" x14ac:dyDescent="0.25">
      <c r="A66" s="30">
        <f t="shared" si="17"/>
        <v>6.3</v>
      </c>
      <c r="B66" s="30">
        <f t="shared" si="18"/>
        <v>6.3</v>
      </c>
      <c r="C66" s="26">
        <f t="shared" si="20"/>
        <v>20</v>
      </c>
      <c r="D66" s="26">
        <f t="shared" si="19"/>
        <v>20.6</v>
      </c>
      <c r="E66" s="26">
        <f t="shared" si="19"/>
        <v>21.2</v>
      </c>
      <c r="F66" s="26">
        <f t="shared" si="19"/>
        <v>21.8</v>
      </c>
      <c r="G66" s="26">
        <f t="shared" si="19"/>
        <v>22.4</v>
      </c>
      <c r="H66" s="26">
        <f t="shared" si="19"/>
        <v>23</v>
      </c>
      <c r="I66" s="26">
        <f t="shared" si="19"/>
        <v>23.599999999999998</v>
      </c>
      <c r="J66" s="26">
        <f t="shared" si="19"/>
        <v>24.2</v>
      </c>
      <c r="K66" s="26">
        <f t="shared" si="19"/>
        <v>24.799999999999997</v>
      </c>
      <c r="L66" s="26">
        <f t="shared" si="19"/>
        <v>25.2</v>
      </c>
      <c r="M66" s="26">
        <f t="shared" si="19"/>
        <v>25.2</v>
      </c>
      <c r="N66" s="26">
        <f t="shared" si="19"/>
        <v>25.2</v>
      </c>
      <c r="O66" s="26">
        <f t="shared" si="19"/>
        <v>25.2</v>
      </c>
      <c r="P66" s="26">
        <f t="shared" si="19"/>
        <v>25.2</v>
      </c>
      <c r="Q66" s="26">
        <f t="shared" si="19"/>
        <v>25.2</v>
      </c>
      <c r="R66" s="26">
        <f t="shared" si="19"/>
        <v>25.2</v>
      </c>
      <c r="S66" s="26">
        <f t="shared" ref="S66:AA78" si="21">S$54+S$55+$A66+$B66</f>
        <v>25.2</v>
      </c>
      <c r="T66" s="26">
        <f t="shared" si="21"/>
        <v>25.2</v>
      </c>
      <c r="U66" s="26">
        <f t="shared" si="21"/>
        <v>25.2</v>
      </c>
      <c r="V66" s="26">
        <f t="shared" si="21"/>
        <v>25.2</v>
      </c>
      <c r="W66" s="26">
        <f t="shared" si="21"/>
        <v>25.2</v>
      </c>
      <c r="X66" s="26">
        <f t="shared" si="21"/>
        <v>25.2</v>
      </c>
      <c r="Y66" s="26">
        <f t="shared" si="21"/>
        <v>25.2</v>
      </c>
      <c r="Z66" s="26">
        <f t="shared" si="21"/>
        <v>25.2</v>
      </c>
      <c r="AA66" s="26">
        <f t="shared" si="21"/>
        <v>25.2</v>
      </c>
    </row>
    <row r="67" spans="1:27" x14ac:dyDescent="0.25">
      <c r="A67" s="30">
        <f t="shared" si="17"/>
        <v>6.3</v>
      </c>
      <c r="B67" s="30">
        <f t="shared" si="18"/>
        <v>6.3</v>
      </c>
      <c r="C67" s="26">
        <f t="shared" si="20"/>
        <v>20</v>
      </c>
      <c r="D67" s="26">
        <f t="shared" si="20"/>
        <v>20.6</v>
      </c>
      <c r="E67" s="26">
        <f t="shared" si="20"/>
        <v>21.2</v>
      </c>
      <c r="F67" s="26">
        <f t="shared" si="20"/>
        <v>21.8</v>
      </c>
      <c r="G67" s="26">
        <f t="shared" si="20"/>
        <v>22.4</v>
      </c>
      <c r="H67" s="26">
        <f t="shared" si="20"/>
        <v>23</v>
      </c>
      <c r="I67" s="26">
        <f t="shared" si="20"/>
        <v>23.599999999999998</v>
      </c>
      <c r="J67" s="26">
        <f t="shared" si="20"/>
        <v>24.2</v>
      </c>
      <c r="K67" s="26">
        <f t="shared" si="20"/>
        <v>24.799999999999997</v>
      </c>
      <c r="L67" s="26">
        <f t="shared" si="20"/>
        <v>25.2</v>
      </c>
      <c r="M67" s="26">
        <f t="shared" si="20"/>
        <v>25.2</v>
      </c>
      <c r="N67" s="26">
        <f t="shared" si="20"/>
        <v>25.2</v>
      </c>
      <c r="O67" s="26">
        <f t="shared" si="20"/>
        <v>25.2</v>
      </c>
      <c r="P67" s="26">
        <f t="shared" si="20"/>
        <v>25.2</v>
      </c>
      <c r="Q67" s="26">
        <f t="shared" si="20"/>
        <v>25.2</v>
      </c>
      <c r="R67" s="26">
        <f t="shared" si="20"/>
        <v>25.2</v>
      </c>
      <c r="S67" s="26">
        <f t="shared" si="21"/>
        <v>25.2</v>
      </c>
      <c r="T67" s="26">
        <f t="shared" si="21"/>
        <v>25.2</v>
      </c>
      <c r="U67" s="26">
        <f t="shared" si="21"/>
        <v>25.2</v>
      </c>
      <c r="V67" s="26">
        <f t="shared" si="21"/>
        <v>25.2</v>
      </c>
      <c r="W67" s="26">
        <f t="shared" si="21"/>
        <v>25.2</v>
      </c>
      <c r="X67" s="26">
        <f t="shared" si="21"/>
        <v>25.2</v>
      </c>
      <c r="Y67" s="26">
        <f t="shared" si="21"/>
        <v>25.2</v>
      </c>
      <c r="Z67" s="26">
        <f t="shared" si="21"/>
        <v>25.2</v>
      </c>
      <c r="AA67" s="26">
        <f t="shared" si="21"/>
        <v>25.2</v>
      </c>
    </row>
    <row r="68" spans="1:27" x14ac:dyDescent="0.25">
      <c r="A68" s="30">
        <f t="shared" si="17"/>
        <v>6.3</v>
      </c>
      <c r="B68" s="30">
        <f t="shared" si="18"/>
        <v>6.3</v>
      </c>
      <c r="C68" s="26">
        <f t="shared" si="20"/>
        <v>20</v>
      </c>
      <c r="D68" s="26">
        <f t="shared" si="20"/>
        <v>20.6</v>
      </c>
      <c r="E68" s="26">
        <f t="shared" si="20"/>
        <v>21.2</v>
      </c>
      <c r="F68" s="26">
        <f t="shared" si="20"/>
        <v>21.8</v>
      </c>
      <c r="G68" s="26">
        <f t="shared" si="20"/>
        <v>22.4</v>
      </c>
      <c r="H68" s="26">
        <f t="shared" si="20"/>
        <v>23</v>
      </c>
      <c r="I68" s="26">
        <f t="shared" si="20"/>
        <v>23.599999999999998</v>
      </c>
      <c r="J68" s="26">
        <f t="shared" si="20"/>
        <v>24.2</v>
      </c>
      <c r="K68" s="26">
        <f t="shared" si="20"/>
        <v>24.799999999999997</v>
      </c>
      <c r="L68" s="26">
        <f t="shared" si="20"/>
        <v>25.2</v>
      </c>
      <c r="M68" s="26">
        <f t="shared" si="20"/>
        <v>25.2</v>
      </c>
      <c r="N68" s="26">
        <f t="shared" si="20"/>
        <v>25.2</v>
      </c>
      <c r="O68" s="26">
        <f t="shared" si="20"/>
        <v>25.2</v>
      </c>
      <c r="P68" s="26">
        <f t="shared" si="20"/>
        <v>25.2</v>
      </c>
      <c r="Q68" s="26">
        <f t="shared" si="20"/>
        <v>25.2</v>
      </c>
      <c r="R68" s="26">
        <f t="shared" si="20"/>
        <v>25.2</v>
      </c>
      <c r="S68" s="26">
        <f t="shared" si="21"/>
        <v>25.2</v>
      </c>
      <c r="T68" s="26">
        <f t="shared" si="21"/>
        <v>25.2</v>
      </c>
      <c r="U68" s="26">
        <f t="shared" si="21"/>
        <v>25.2</v>
      </c>
      <c r="V68" s="26">
        <f t="shared" si="21"/>
        <v>25.2</v>
      </c>
      <c r="W68" s="26">
        <f t="shared" si="21"/>
        <v>25.2</v>
      </c>
      <c r="X68" s="26">
        <f t="shared" si="21"/>
        <v>25.2</v>
      </c>
      <c r="Y68" s="26">
        <f t="shared" si="21"/>
        <v>25.2</v>
      </c>
      <c r="Z68" s="26">
        <f t="shared" si="21"/>
        <v>25.2</v>
      </c>
      <c r="AA68" s="26">
        <f t="shared" si="21"/>
        <v>25.2</v>
      </c>
    </row>
    <row r="69" spans="1:27" x14ac:dyDescent="0.25">
      <c r="A69" s="30">
        <f t="shared" si="17"/>
        <v>6.3</v>
      </c>
      <c r="B69" s="30">
        <f t="shared" si="18"/>
        <v>6.3</v>
      </c>
      <c r="C69" s="26">
        <f>C$54+C$55+$A69+$B69</f>
        <v>20</v>
      </c>
      <c r="D69" s="26">
        <f t="shared" si="20"/>
        <v>20.6</v>
      </c>
      <c r="E69" s="26">
        <f t="shared" si="20"/>
        <v>21.2</v>
      </c>
      <c r="F69" s="26">
        <f t="shared" si="20"/>
        <v>21.8</v>
      </c>
      <c r="G69" s="26">
        <f t="shared" si="20"/>
        <v>22.4</v>
      </c>
      <c r="H69" s="26">
        <f t="shared" si="20"/>
        <v>23</v>
      </c>
      <c r="I69" s="26">
        <f t="shared" si="20"/>
        <v>23.599999999999998</v>
      </c>
      <c r="J69" s="26">
        <f t="shared" si="20"/>
        <v>24.2</v>
      </c>
      <c r="K69" s="26">
        <f t="shared" si="20"/>
        <v>24.799999999999997</v>
      </c>
      <c r="L69" s="26">
        <f t="shared" si="20"/>
        <v>25.2</v>
      </c>
      <c r="M69" s="26">
        <f t="shared" si="20"/>
        <v>25.2</v>
      </c>
      <c r="N69" s="26">
        <f t="shared" si="20"/>
        <v>25.2</v>
      </c>
      <c r="O69" s="26">
        <f t="shared" si="20"/>
        <v>25.2</v>
      </c>
      <c r="P69" s="26">
        <f t="shared" si="20"/>
        <v>25.2</v>
      </c>
      <c r="Q69" s="26">
        <f t="shared" si="20"/>
        <v>25.2</v>
      </c>
      <c r="R69" s="26">
        <f t="shared" si="20"/>
        <v>25.2</v>
      </c>
      <c r="S69" s="26">
        <f t="shared" si="21"/>
        <v>25.2</v>
      </c>
      <c r="T69" s="26">
        <f t="shared" si="21"/>
        <v>25.2</v>
      </c>
      <c r="U69" s="26">
        <f t="shared" si="21"/>
        <v>25.2</v>
      </c>
      <c r="V69" s="26">
        <f t="shared" si="21"/>
        <v>25.2</v>
      </c>
      <c r="W69" s="26">
        <f t="shared" si="21"/>
        <v>25.2</v>
      </c>
      <c r="X69" s="26">
        <f t="shared" si="21"/>
        <v>25.2</v>
      </c>
      <c r="Y69" s="26">
        <f t="shared" si="21"/>
        <v>25.2</v>
      </c>
      <c r="Z69" s="26">
        <f t="shared" si="21"/>
        <v>25.2</v>
      </c>
      <c r="AA69" s="26">
        <f t="shared" si="21"/>
        <v>25.2</v>
      </c>
    </row>
    <row r="70" spans="1:27" x14ac:dyDescent="0.25">
      <c r="A70" s="30">
        <f t="shared" si="17"/>
        <v>6.3</v>
      </c>
      <c r="B70" s="30">
        <f t="shared" si="18"/>
        <v>6.3</v>
      </c>
      <c r="C70" s="26">
        <f t="shared" si="20"/>
        <v>20</v>
      </c>
      <c r="D70" s="26">
        <f t="shared" si="20"/>
        <v>20.6</v>
      </c>
      <c r="E70" s="26">
        <f t="shared" si="20"/>
        <v>21.2</v>
      </c>
      <c r="F70" s="26">
        <f t="shared" si="20"/>
        <v>21.8</v>
      </c>
      <c r="G70" s="26">
        <f t="shared" si="20"/>
        <v>22.4</v>
      </c>
      <c r="H70" s="26">
        <f t="shared" si="20"/>
        <v>23</v>
      </c>
      <c r="I70" s="26">
        <f t="shared" si="20"/>
        <v>23.599999999999998</v>
      </c>
      <c r="J70" s="26">
        <f t="shared" si="20"/>
        <v>24.2</v>
      </c>
      <c r="K70" s="26">
        <f t="shared" si="20"/>
        <v>24.799999999999997</v>
      </c>
      <c r="L70" s="26">
        <f t="shared" si="20"/>
        <v>25.2</v>
      </c>
      <c r="M70" s="26">
        <f t="shared" si="20"/>
        <v>25.2</v>
      </c>
      <c r="N70" s="26">
        <f t="shared" si="20"/>
        <v>25.2</v>
      </c>
      <c r="O70" s="26">
        <f t="shared" si="20"/>
        <v>25.2</v>
      </c>
      <c r="P70" s="26">
        <f t="shared" si="20"/>
        <v>25.2</v>
      </c>
      <c r="Q70" s="26">
        <f t="shared" si="20"/>
        <v>25.2</v>
      </c>
      <c r="R70" s="26">
        <f t="shared" si="20"/>
        <v>25.2</v>
      </c>
      <c r="S70" s="26">
        <f t="shared" si="21"/>
        <v>25.2</v>
      </c>
      <c r="T70" s="26">
        <f t="shared" si="21"/>
        <v>25.2</v>
      </c>
      <c r="U70" s="26">
        <f t="shared" si="21"/>
        <v>25.2</v>
      </c>
      <c r="V70" s="26">
        <f t="shared" si="21"/>
        <v>25.2</v>
      </c>
      <c r="W70" s="26">
        <f t="shared" si="21"/>
        <v>25.2</v>
      </c>
      <c r="X70" s="26">
        <f t="shared" si="21"/>
        <v>25.2</v>
      </c>
      <c r="Y70" s="26">
        <f t="shared" si="21"/>
        <v>25.2</v>
      </c>
      <c r="Z70" s="26">
        <f t="shared" si="21"/>
        <v>25.2</v>
      </c>
      <c r="AA70" s="26">
        <f t="shared" si="21"/>
        <v>25.2</v>
      </c>
    </row>
    <row r="71" spans="1:27" x14ac:dyDescent="0.25">
      <c r="A71" s="30">
        <f t="shared" si="17"/>
        <v>6.3</v>
      </c>
      <c r="B71" s="30">
        <f t="shared" si="18"/>
        <v>6.3</v>
      </c>
      <c r="C71" s="26">
        <f t="shared" si="20"/>
        <v>20</v>
      </c>
      <c r="D71" s="26">
        <f t="shared" si="20"/>
        <v>20.6</v>
      </c>
      <c r="E71" s="26">
        <f t="shared" si="20"/>
        <v>21.2</v>
      </c>
      <c r="F71" s="26">
        <f t="shared" si="20"/>
        <v>21.8</v>
      </c>
      <c r="G71" s="26">
        <f t="shared" si="20"/>
        <v>22.4</v>
      </c>
      <c r="H71" s="26">
        <f t="shared" si="20"/>
        <v>23</v>
      </c>
      <c r="I71" s="26">
        <f t="shared" si="20"/>
        <v>23.599999999999998</v>
      </c>
      <c r="J71" s="26">
        <f t="shared" si="20"/>
        <v>24.2</v>
      </c>
      <c r="K71" s="26">
        <f t="shared" si="20"/>
        <v>24.799999999999997</v>
      </c>
      <c r="L71" s="26">
        <f t="shared" si="20"/>
        <v>25.2</v>
      </c>
      <c r="M71" s="26">
        <f t="shared" si="20"/>
        <v>25.2</v>
      </c>
      <c r="N71" s="26">
        <f t="shared" si="20"/>
        <v>25.2</v>
      </c>
      <c r="O71" s="26">
        <f t="shared" si="20"/>
        <v>25.2</v>
      </c>
      <c r="P71" s="26">
        <f t="shared" si="20"/>
        <v>25.2</v>
      </c>
      <c r="Q71" s="26">
        <f t="shared" si="20"/>
        <v>25.2</v>
      </c>
      <c r="R71" s="26">
        <f t="shared" si="20"/>
        <v>25.2</v>
      </c>
      <c r="S71" s="26">
        <f t="shared" si="21"/>
        <v>25.2</v>
      </c>
      <c r="T71" s="26">
        <f t="shared" si="21"/>
        <v>25.2</v>
      </c>
      <c r="U71" s="26">
        <f t="shared" si="21"/>
        <v>25.2</v>
      </c>
      <c r="V71" s="26">
        <f t="shared" si="21"/>
        <v>25.2</v>
      </c>
      <c r="W71" s="26">
        <f t="shared" si="21"/>
        <v>25.2</v>
      </c>
      <c r="X71" s="26">
        <f t="shared" si="21"/>
        <v>25.2</v>
      </c>
      <c r="Y71" s="26">
        <f t="shared" si="21"/>
        <v>25.2</v>
      </c>
      <c r="Z71" s="26">
        <f t="shared" si="21"/>
        <v>25.2</v>
      </c>
      <c r="AA71" s="26">
        <f t="shared" si="21"/>
        <v>25.2</v>
      </c>
    </row>
    <row r="72" spans="1:27" x14ac:dyDescent="0.25">
      <c r="A72" s="30">
        <f t="shared" si="17"/>
        <v>6.3</v>
      </c>
      <c r="B72" s="30">
        <f t="shared" si="18"/>
        <v>6.3</v>
      </c>
      <c r="C72" s="26">
        <f t="shared" si="20"/>
        <v>20</v>
      </c>
      <c r="D72" s="26">
        <f t="shared" si="20"/>
        <v>20.6</v>
      </c>
      <c r="E72" s="26">
        <f t="shared" si="20"/>
        <v>21.2</v>
      </c>
      <c r="F72" s="26">
        <f t="shared" si="20"/>
        <v>21.8</v>
      </c>
      <c r="G72" s="26">
        <f t="shared" si="20"/>
        <v>22.4</v>
      </c>
      <c r="H72" s="26">
        <f t="shared" si="20"/>
        <v>23</v>
      </c>
      <c r="I72" s="26">
        <f t="shared" si="20"/>
        <v>23.599999999999998</v>
      </c>
      <c r="J72" s="26">
        <f t="shared" si="20"/>
        <v>24.2</v>
      </c>
      <c r="K72" s="26">
        <f t="shared" si="20"/>
        <v>24.799999999999997</v>
      </c>
      <c r="L72" s="26">
        <f t="shared" si="20"/>
        <v>25.2</v>
      </c>
      <c r="M72" s="26">
        <f t="shared" si="20"/>
        <v>25.2</v>
      </c>
      <c r="N72" s="26">
        <f t="shared" si="20"/>
        <v>25.2</v>
      </c>
      <c r="O72" s="26">
        <f t="shared" si="20"/>
        <v>25.2</v>
      </c>
      <c r="P72" s="26">
        <f t="shared" si="20"/>
        <v>25.2</v>
      </c>
      <c r="Q72" s="26">
        <f t="shared" si="20"/>
        <v>25.2</v>
      </c>
      <c r="R72" s="26">
        <f t="shared" si="20"/>
        <v>25.2</v>
      </c>
      <c r="S72" s="26">
        <f t="shared" si="21"/>
        <v>25.2</v>
      </c>
      <c r="T72" s="26">
        <f t="shared" si="21"/>
        <v>25.2</v>
      </c>
      <c r="U72" s="26">
        <f t="shared" si="21"/>
        <v>25.2</v>
      </c>
      <c r="V72" s="26">
        <f t="shared" si="21"/>
        <v>25.2</v>
      </c>
      <c r="W72" s="26">
        <f t="shared" si="21"/>
        <v>25.2</v>
      </c>
      <c r="X72" s="26">
        <f t="shared" si="21"/>
        <v>25.2</v>
      </c>
      <c r="Y72" s="26">
        <f t="shared" si="21"/>
        <v>25.2</v>
      </c>
      <c r="Z72" s="26">
        <f t="shared" si="21"/>
        <v>25.2</v>
      </c>
      <c r="AA72" s="26">
        <f t="shared" si="21"/>
        <v>25.2</v>
      </c>
    </row>
    <row r="73" spans="1:27" x14ac:dyDescent="0.25">
      <c r="A73" s="30">
        <f t="shared" si="17"/>
        <v>6.3</v>
      </c>
      <c r="B73" s="30">
        <f t="shared" si="18"/>
        <v>6.3</v>
      </c>
      <c r="C73" s="26">
        <f t="shared" ref="C73:R78" si="22">C$54+C$55+$A73+$B73</f>
        <v>20</v>
      </c>
      <c r="D73" s="26">
        <f t="shared" si="22"/>
        <v>20.6</v>
      </c>
      <c r="E73" s="26">
        <f t="shared" si="22"/>
        <v>21.2</v>
      </c>
      <c r="F73" s="26">
        <f t="shared" si="22"/>
        <v>21.8</v>
      </c>
      <c r="G73" s="26">
        <f t="shared" si="22"/>
        <v>22.4</v>
      </c>
      <c r="H73" s="26">
        <f t="shared" si="22"/>
        <v>23</v>
      </c>
      <c r="I73" s="26">
        <f t="shared" si="22"/>
        <v>23.599999999999998</v>
      </c>
      <c r="J73" s="26">
        <f t="shared" si="22"/>
        <v>24.2</v>
      </c>
      <c r="K73" s="26">
        <f t="shared" si="22"/>
        <v>24.799999999999997</v>
      </c>
      <c r="L73" s="26">
        <f t="shared" si="22"/>
        <v>25.2</v>
      </c>
      <c r="M73" s="26">
        <f t="shared" si="22"/>
        <v>25.2</v>
      </c>
      <c r="N73" s="26">
        <f t="shared" si="22"/>
        <v>25.2</v>
      </c>
      <c r="O73" s="26">
        <f t="shared" si="22"/>
        <v>25.2</v>
      </c>
      <c r="P73" s="26">
        <f t="shared" si="22"/>
        <v>25.2</v>
      </c>
      <c r="Q73" s="26">
        <f t="shared" si="22"/>
        <v>25.2</v>
      </c>
      <c r="R73" s="26">
        <f t="shared" si="22"/>
        <v>25.2</v>
      </c>
      <c r="S73" s="26">
        <f t="shared" si="21"/>
        <v>25.2</v>
      </c>
      <c r="T73" s="26">
        <f t="shared" si="21"/>
        <v>25.2</v>
      </c>
      <c r="U73" s="26">
        <f t="shared" si="21"/>
        <v>25.2</v>
      </c>
      <c r="V73" s="26">
        <f t="shared" si="21"/>
        <v>25.2</v>
      </c>
      <c r="W73" s="26">
        <f t="shared" si="21"/>
        <v>25.2</v>
      </c>
      <c r="X73" s="26">
        <f t="shared" si="21"/>
        <v>25.2</v>
      </c>
      <c r="Y73" s="26">
        <f t="shared" si="21"/>
        <v>25.2</v>
      </c>
      <c r="Z73" s="26">
        <f t="shared" si="21"/>
        <v>25.2</v>
      </c>
      <c r="AA73" s="26">
        <f t="shared" si="21"/>
        <v>25.2</v>
      </c>
    </row>
    <row r="74" spans="1:27" x14ac:dyDescent="0.25">
      <c r="A74" s="30">
        <f t="shared" si="17"/>
        <v>6.3</v>
      </c>
      <c r="B74" s="30">
        <f t="shared" si="18"/>
        <v>6.3</v>
      </c>
      <c r="C74" s="26">
        <f t="shared" si="22"/>
        <v>20</v>
      </c>
      <c r="D74" s="26">
        <f t="shared" si="22"/>
        <v>20.6</v>
      </c>
      <c r="E74" s="26">
        <f t="shared" si="22"/>
        <v>21.2</v>
      </c>
      <c r="F74" s="26">
        <f t="shared" si="22"/>
        <v>21.8</v>
      </c>
      <c r="G74" s="26">
        <f t="shared" si="22"/>
        <v>22.4</v>
      </c>
      <c r="H74" s="26">
        <f t="shared" si="22"/>
        <v>23</v>
      </c>
      <c r="I74" s="26">
        <f t="shared" si="22"/>
        <v>23.599999999999998</v>
      </c>
      <c r="J74" s="26">
        <f t="shared" si="22"/>
        <v>24.2</v>
      </c>
      <c r="K74" s="26">
        <f t="shared" si="22"/>
        <v>24.799999999999997</v>
      </c>
      <c r="L74" s="26">
        <f t="shared" si="22"/>
        <v>25.2</v>
      </c>
      <c r="M74" s="26">
        <f t="shared" si="22"/>
        <v>25.2</v>
      </c>
      <c r="N74" s="26">
        <f t="shared" si="22"/>
        <v>25.2</v>
      </c>
      <c r="O74" s="26">
        <f t="shared" si="22"/>
        <v>25.2</v>
      </c>
      <c r="P74" s="26">
        <f t="shared" si="22"/>
        <v>25.2</v>
      </c>
      <c r="Q74" s="26">
        <f t="shared" si="22"/>
        <v>25.2</v>
      </c>
      <c r="R74" s="26">
        <f t="shared" si="22"/>
        <v>25.2</v>
      </c>
      <c r="S74" s="26">
        <f t="shared" si="21"/>
        <v>25.2</v>
      </c>
      <c r="T74" s="26">
        <f t="shared" si="21"/>
        <v>25.2</v>
      </c>
      <c r="U74" s="26">
        <f t="shared" si="21"/>
        <v>25.2</v>
      </c>
      <c r="V74" s="26">
        <f t="shared" si="21"/>
        <v>25.2</v>
      </c>
      <c r="W74" s="26">
        <f t="shared" si="21"/>
        <v>25.2</v>
      </c>
      <c r="X74" s="26">
        <f t="shared" si="21"/>
        <v>25.2</v>
      </c>
      <c r="Y74" s="26">
        <f t="shared" si="21"/>
        <v>25.2</v>
      </c>
      <c r="Z74" s="26">
        <f t="shared" si="21"/>
        <v>25.2</v>
      </c>
      <c r="AA74" s="26">
        <f t="shared" si="21"/>
        <v>25.2</v>
      </c>
    </row>
    <row r="75" spans="1:27" x14ac:dyDescent="0.25">
      <c r="A75" s="30">
        <f t="shared" si="17"/>
        <v>6.3</v>
      </c>
      <c r="B75" s="30">
        <f t="shared" si="18"/>
        <v>6.3</v>
      </c>
      <c r="C75" s="26">
        <f t="shared" si="22"/>
        <v>20</v>
      </c>
      <c r="D75" s="26">
        <f t="shared" si="22"/>
        <v>20.6</v>
      </c>
      <c r="E75" s="26">
        <f t="shared" si="22"/>
        <v>21.2</v>
      </c>
      <c r="F75" s="26">
        <f t="shared" si="22"/>
        <v>21.8</v>
      </c>
      <c r="G75" s="26">
        <f t="shared" si="22"/>
        <v>22.4</v>
      </c>
      <c r="H75" s="26">
        <f t="shared" si="22"/>
        <v>23</v>
      </c>
      <c r="I75" s="26">
        <f t="shared" si="22"/>
        <v>23.599999999999998</v>
      </c>
      <c r="J75" s="26">
        <f t="shared" si="22"/>
        <v>24.2</v>
      </c>
      <c r="K75" s="26">
        <f t="shared" si="22"/>
        <v>24.799999999999997</v>
      </c>
      <c r="L75" s="26">
        <f t="shared" si="22"/>
        <v>25.2</v>
      </c>
      <c r="M75" s="26">
        <f t="shared" si="22"/>
        <v>25.2</v>
      </c>
      <c r="N75" s="26">
        <f t="shared" si="22"/>
        <v>25.2</v>
      </c>
      <c r="O75" s="26">
        <f t="shared" si="22"/>
        <v>25.2</v>
      </c>
      <c r="P75" s="26">
        <f t="shared" si="22"/>
        <v>25.2</v>
      </c>
      <c r="Q75" s="26">
        <f t="shared" si="22"/>
        <v>25.2</v>
      </c>
      <c r="R75" s="26">
        <f t="shared" si="22"/>
        <v>25.2</v>
      </c>
      <c r="S75" s="26">
        <f t="shared" si="21"/>
        <v>25.2</v>
      </c>
      <c r="T75" s="26">
        <f t="shared" si="21"/>
        <v>25.2</v>
      </c>
      <c r="U75" s="26">
        <f t="shared" si="21"/>
        <v>25.2</v>
      </c>
      <c r="V75" s="26">
        <f t="shared" si="21"/>
        <v>25.2</v>
      </c>
      <c r="W75" s="26">
        <f t="shared" si="21"/>
        <v>25.2</v>
      </c>
      <c r="X75" s="26">
        <f t="shared" si="21"/>
        <v>25.2</v>
      </c>
      <c r="Y75" s="26">
        <f t="shared" si="21"/>
        <v>25.2</v>
      </c>
      <c r="Z75" s="26">
        <f t="shared" si="21"/>
        <v>25.2</v>
      </c>
      <c r="AA75" s="26">
        <f t="shared" si="21"/>
        <v>25.2</v>
      </c>
    </row>
    <row r="76" spans="1:27" x14ac:dyDescent="0.25">
      <c r="A76" s="30">
        <f t="shared" si="17"/>
        <v>6.3</v>
      </c>
      <c r="B76" s="30">
        <f t="shared" si="18"/>
        <v>6.3</v>
      </c>
      <c r="C76" s="26">
        <f t="shared" si="22"/>
        <v>20</v>
      </c>
      <c r="D76" s="26">
        <f t="shared" si="22"/>
        <v>20.6</v>
      </c>
      <c r="E76" s="26">
        <f t="shared" si="22"/>
        <v>21.2</v>
      </c>
      <c r="F76" s="26">
        <f t="shared" si="22"/>
        <v>21.8</v>
      </c>
      <c r="G76" s="26">
        <f t="shared" si="22"/>
        <v>22.4</v>
      </c>
      <c r="H76" s="26">
        <f t="shared" si="22"/>
        <v>23</v>
      </c>
      <c r="I76" s="26">
        <f t="shared" si="22"/>
        <v>23.599999999999998</v>
      </c>
      <c r="J76" s="26">
        <f t="shared" si="22"/>
        <v>24.2</v>
      </c>
      <c r="K76" s="26">
        <f t="shared" si="22"/>
        <v>24.799999999999997</v>
      </c>
      <c r="L76" s="26">
        <f t="shared" si="22"/>
        <v>25.2</v>
      </c>
      <c r="M76" s="26">
        <f t="shared" si="22"/>
        <v>25.2</v>
      </c>
      <c r="N76" s="26">
        <f t="shared" si="22"/>
        <v>25.2</v>
      </c>
      <c r="O76" s="26">
        <f t="shared" si="22"/>
        <v>25.2</v>
      </c>
      <c r="P76" s="26">
        <f t="shared" si="22"/>
        <v>25.2</v>
      </c>
      <c r="Q76" s="26">
        <f t="shared" si="22"/>
        <v>25.2</v>
      </c>
      <c r="R76" s="26">
        <f t="shared" si="22"/>
        <v>25.2</v>
      </c>
      <c r="S76" s="26">
        <f t="shared" si="21"/>
        <v>25.2</v>
      </c>
      <c r="T76" s="26">
        <f t="shared" si="21"/>
        <v>25.2</v>
      </c>
      <c r="U76" s="26">
        <f t="shared" si="21"/>
        <v>25.2</v>
      </c>
      <c r="V76" s="26">
        <f t="shared" si="21"/>
        <v>25.2</v>
      </c>
      <c r="W76" s="26">
        <f t="shared" si="21"/>
        <v>25.2</v>
      </c>
      <c r="X76" s="26">
        <f t="shared" si="21"/>
        <v>25.2</v>
      </c>
      <c r="Y76" s="26">
        <f t="shared" si="21"/>
        <v>25.2</v>
      </c>
      <c r="Z76" s="26">
        <f t="shared" si="21"/>
        <v>25.2</v>
      </c>
      <c r="AA76" s="26">
        <f t="shared" si="21"/>
        <v>25.2</v>
      </c>
    </row>
    <row r="77" spans="1:27" x14ac:dyDescent="0.25">
      <c r="A77" s="30">
        <f t="shared" si="17"/>
        <v>6.3</v>
      </c>
      <c r="B77" s="31">
        <f t="shared" si="18"/>
        <v>6.3</v>
      </c>
      <c r="C77" s="26">
        <f t="shared" si="22"/>
        <v>20</v>
      </c>
      <c r="D77" s="26">
        <f t="shared" si="22"/>
        <v>20.6</v>
      </c>
      <c r="E77" s="26">
        <f t="shared" si="22"/>
        <v>21.2</v>
      </c>
      <c r="F77" s="26">
        <f t="shared" si="22"/>
        <v>21.8</v>
      </c>
      <c r="G77" s="26">
        <f t="shared" si="22"/>
        <v>22.4</v>
      </c>
      <c r="H77" s="26">
        <f t="shared" si="22"/>
        <v>23</v>
      </c>
      <c r="I77" s="26">
        <f t="shared" si="22"/>
        <v>23.599999999999998</v>
      </c>
      <c r="J77" s="26">
        <f t="shared" si="22"/>
        <v>24.2</v>
      </c>
      <c r="K77" s="26">
        <f t="shared" si="22"/>
        <v>24.799999999999997</v>
      </c>
      <c r="L77" s="26">
        <f t="shared" si="22"/>
        <v>25.2</v>
      </c>
      <c r="M77" s="26">
        <f t="shared" si="22"/>
        <v>25.2</v>
      </c>
      <c r="N77" s="26">
        <f t="shared" si="22"/>
        <v>25.2</v>
      </c>
      <c r="O77" s="26">
        <f t="shared" si="22"/>
        <v>25.2</v>
      </c>
      <c r="P77" s="26">
        <f t="shared" si="22"/>
        <v>25.2</v>
      </c>
      <c r="Q77" s="26">
        <f t="shared" si="22"/>
        <v>25.2</v>
      </c>
      <c r="R77" s="26">
        <f t="shared" si="22"/>
        <v>25.2</v>
      </c>
      <c r="S77" s="26">
        <f t="shared" si="21"/>
        <v>25.2</v>
      </c>
      <c r="T77" s="26">
        <f t="shared" si="21"/>
        <v>25.2</v>
      </c>
      <c r="U77" s="26">
        <f t="shared" si="21"/>
        <v>25.2</v>
      </c>
      <c r="V77" s="26">
        <f t="shared" si="21"/>
        <v>25.2</v>
      </c>
      <c r="W77" s="26">
        <f t="shared" si="21"/>
        <v>25.2</v>
      </c>
      <c r="X77" s="26">
        <f t="shared" si="21"/>
        <v>25.2</v>
      </c>
      <c r="Y77" s="26">
        <f t="shared" si="21"/>
        <v>25.2</v>
      </c>
      <c r="Z77" s="26">
        <f t="shared" si="21"/>
        <v>25.2</v>
      </c>
      <c r="AA77" s="26">
        <f t="shared" si="21"/>
        <v>25.2</v>
      </c>
    </row>
    <row r="78" spans="1:27" x14ac:dyDescent="0.25">
      <c r="A78" s="30">
        <f t="shared" si="17"/>
        <v>6.3</v>
      </c>
      <c r="B78" s="31">
        <f t="shared" si="18"/>
        <v>6.3</v>
      </c>
      <c r="C78" s="26">
        <f t="shared" si="22"/>
        <v>20</v>
      </c>
      <c r="D78" s="26">
        <f t="shared" si="22"/>
        <v>20.6</v>
      </c>
      <c r="E78" s="26">
        <f t="shared" si="22"/>
        <v>21.2</v>
      </c>
      <c r="F78" s="26">
        <f t="shared" si="22"/>
        <v>21.8</v>
      </c>
      <c r="G78" s="26">
        <f t="shared" si="22"/>
        <v>22.4</v>
      </c>
      <c r="H78" s="26">
        <f t="shared" si="22"/>
        <v>23</v>
      </c>
      <c r="I78" s="26">
        <f t="shared" si="22"/>
        <v>23.599999999999998</v>
      </c>
      <c r="J78" s="26">
        <f t="shared" si="22"/>
        <v>24.2</v>
      </c>
      <c r="K78" s="26">
        <f t="shared" si="22"/>
        <v>24.799999999999997</v>
      </c>
      <c r="L78" s="26">
        <f t="shared" si="22"/>
        <v>25.2</v>
      </c>
      <c r="M78" s="26">
        <f t="shared" si="22"/>
        <v>25.2</v>
      </c>
      <c r="N78" s="26">
        <f t="shared" si="22"/>
        <v>25.2</v>
      </c>
      <c r="O78" s="26">
        <f t="shared" si="22"/>
        <v>25.2</v>
      </c>
      <c r="P78" s="26">
        <f t="shared" si="22"/>
        <v>25.2</v>
      </c>
      <c r="Q78" s="26">
        <f t="shared" si="22"/>
        <v>25.2</v>
      </c>
      <c r="R78" s="26">
        <f t="shared" si="22"/>
        <v>25.2</v>
      </c>
      <c r="S78" s="26">
        <f t="shared" si="21"/>
        <v>25.2</v>
      </c>
      <c r="T78" s="26">
        <f t="shared" si="21"/>
        <v>25.2</v>
      </c>
      <c r="U78" s="26">
        <f t="shared" si="21"/>
        <v>25.2</v>
      </c>
      <c r="V78" s="26">
        <f t="shared" si="21"/>
        <v>25.2</v>
      </c>
      <c r="W78" s="26">
        <f t="shared" si="21"/>
        <v>25.2</v>
      </c>
      <c r="X78" s="26">
        <f t="shared" si="21"/>
        <v>25.2</v>
      </c>
      <c r="Y78" s="26">
        <f t="shared" si="21"/>
        <v>25.2</v>
      </c>
      <c r="Z78" s="26">
        <f t="shared" si="21"/>
        <v>25.2</v>
      </c>
      <c r="AA78" s="26">
        <f t="shared" si="21"/>
        <v>25.2</v>
      </c>
    </row>
    <row r="79" spans="1:27" s="32" customFormat="1" x14ac:dyDescent="0.25"/>
    <row r="80" spans="1:27" s="33" customFormat="1" x14ac:dyDescent="0.25">
      <c r="C80" s="33">
        <f>C4</f>
        <v>3.7</v>
      </c>
      <c r="D80" s="33">
        <f t="shared" ref="D80:AA80" si="23">D4</f>
        <v>4</v>
      </c>
      <c r="E80" s="33">
        <f t="shared" si="23"/>
        <v>4.3</v>
      </c>
      <c r="F80" s="33">
        <f t="shared" si="23"/>
        <v>4.5999999999999996</v>
      </c>
      <c r="G80" s="33">
        <f t="shared" si="23"/>
        <v>4.8999999999999995</v>
      </c>
      <c r="H80" s="33">
        <f t="shared" si="23"/>
        <v>5.1999999999999993</v>
      </c>
      <c r="I80" s="33">
        <f t="shared" si="23"/>
        <v>5.4999999999999991</v>
      </c>
      <c r="J80" s="33">
        <f t="shared" si="23"/>
        <v>5.7999999999999989</v>
      </c>
      <c r="K80" s="33">
        <f t="shared" si="23"/>
        <v>6.0999999999999988</v>
      </c>
      <c r="L80" s="33">
        <f t="shared" si="23"/>
        <v>6.3</v>
      </c>
      <c r="M80" s="33">
        <f t="shared" si="23"/>
        <v>6.3</v>
      </c>
      <c r="N80" s="33">
        <f t="shared" si="23"/>
        <v>6.3</v>
      </c>
      <c r="O80" s="33">
        <f t="shared" si="23"/>
        <v>6.3</v>
      </c>
      <c r="P80" s="33">
        <f t="shared" si="23"/>
        <v>6.3</v>
      </c>
      <c r="Q80" s="33">
        <f t="shared" si="23"/>
        <v>6.3</v>
      </c>
      <c r="R80" s="33">
        <f t="shared" si="23"/>
        <v>6.3</v>
      </c>
      <c r="S80" s="33">
        <f t="shared" si="23"/>
        <v>6.3</v>
      </c>
      <c r="T80" s="33">
        <f t="shared" si="23"/>
        <v>6.3</v>
      </c>
      <c r="U80" s="33">
        <f t="shared" si="23"/>
        <v>6.3</v>
      </c>
      <c r="V80" s="33">
        <f t="shared" si="23"/>
        <v>6.3</v>
      </c>
      <c r="W80" s="33">
        <f t="shared" si="23"/>
        <v>6.3</v>
      </c>
      <c r="X80" s="33">
        <f t="shared" si="23"/>
        <v>6.3</v>
      </c>
      <c r="Y80" s="33">
        <f t="shared" si="23"/>
        <v>6.3</v>
      </c>
      <c r="Z80" s="33">
        <f t="shared" si="23"/>
        <v>6.3</v>
      </c>
      <c r="AA80" s="33">
        <f t="shared" si="23"/>
        <v>6.3</v>
      </c>
    </row>
    <row r="81" spans="2:27" s="33" customFormat="1" x14ac:dyDescent="0.25">
      <c r="C81" s="33">
        <f ca="1">IF($B$3-C80&lt;0,"",$B$3-C80)</f>
        <v>4.8416666666666659</v>
      </c>
      <c r="D81" s="33">
        <f t="shared" ref="D81:AA81" ca="1" si="24">IF($B$3-D80&lt;0,"",$B$3-D80)</f>
        <v>4.5416666666666661</v>
      </c>
      <c r="E81" s="33">
        <f t="shared" ca="1" si="24"/>
        <v>4.2416666666666663</v>
      </c>
      <c r="F81" s="33">
        <f t="shared" ca="1" si="24"/>
        <v>3.9416666666666664</v>
      </c>
      <c r="G81" s="33">
        <f t="shared" ca="1" si="24"/>
        <v>3.6416666666666666</v>
      </c>
      <c r="H81" s="33">
        <f t="shared" ca="1" si="24"/>
        <v>3.3416666666666668</v>
      </c>
      <c r="I81" s="33">
        <f t="shared" ca="1" si="24"/>
        <v>3.041666666666667</v>
      </c>
      <c r="J81" s="33">
        <f t="shared" ca="1" si="24"/>
        <v>2.7416666666666671</v>
      </c>
      <c r="K81" s="33">
        <f t="shared" ca="1" si="24"/>
        <v>2.4416666666666673</v>
      </c>
      <c r="L81" s="33">
        <f t="shared" ca="1" si="24"/>
        <v>2.2416666666666663</v>
      </c>
      <c r="M81" s="33">
        <f t="shared" ca="1" si="24"/>
        <v>2.2416666666666663</v>
      </c>
      <c r="N81" s="33">
        <f t="shared" ca="1" si="24"/>
        <v>2.2416666666666663</v>
      </c>
      <c r="O81" s="33">
        <f t="shared" ca="1" si="24"/>
        <v>2.2416666666666663</v>
      </c>
      <c r="P81" s="33">
        <f t="shared" ca="1" si="24"/>
        <v>2.2416666666666663</v>
      </c>
      <c r="Q81" s="33">
        <f t="shared" ca="1" si="24"/>
        <v>2.2416666666666663</v>
      </c>
      <c r="R81" s="33">
        <f t="shared" ca="1" si="24"/>
        <v>2.2416666666666663</v>
      </c>
      <c r="S81" s="33">
        <f t="shared" ca="1" si="24"/>
        <v>2.2416666666666663</v>
      </c>
      <c r="T81" s="33">
        <f t="shared" ca="1" si="24"/>
        <v>2.2416666666666663</v>
      </c>
      <c r="U81" s="33">
        <f t="shared" ca="1" si="24"/>
        <v>2.2416666666666663</v>
      </c>
      <c r="V81" s="33">
        <f t="shared" ca="1" si="24"/>
        <v>2.2416666666666663</v>
      </c>
      <c r="W81" s="33">
        <f t="shared" ca="1" si="24"/>
        <v>2.2416666666666663</v>
      </c>
      <c r="X81" s="33">
        <f t="shared" ca="1" si="24"/>
        <v>2.2416666666666663</v>
      </c>
      <c r="Y81" s="33">
        <f t="shared" ca="1" si="24"/>
        <v>2.2416666666666663</v>
      </c>
      <c r="Z81" s="33">
        <f t="shared" ca="1" si="24"/>
        <v>2.2416666666666663</v>
      </c>
      <c r="AA81" s="33">
        <f t="shared" ca="1" si="24"/>
        <v>2.2416666666666663</v>
      </c>
    </row>
    <row r="82" spans="2:27" x14ac:dyDescent="0.25">
      <c r="B82" t="s">
        <v>34</v>
      </c>
      <c r="C82" s="30">
        <f>C6</f>
        <v>3.7</v>
      </c>
      <c r="D82" s="30">
        <f t="shared" ref="D82:AA82" si="25">D6</f>
        <v>4</v>
      </c>
      <c r="E82" s="30">
        <f t="shared" si="25"/>
        <v>4.3</v>
      </c>
      <c r="F82" s="30">
        <f t="shared" si="25"/>
        <v>4.5999999999999996</v>
      </c>
      <c r="G82" s="30">
        <f t="shared" si="25"/>
        <v>4.8999999999999995</v>
      </c>
      <c r="H82" s="30">
        <f t="shared" si="25"/>
        <v>5.1999999999999993</v>
      </c>
      <c r="I82" s="30">
        <f t="shared" si="25"/>
        <v>5.4999999999999991</v>
      </c>
      <c r="J82" s="30">
        <f t="shared" si="25"/>
        <v>5.7999999999999989</v>
      </c>
      <c r="K82" s="30">
        <f t="shared" si="25"/>
        <v>6.0999999999999988</v>
      </c>
      <c r="L82" s="30">
        <f t="shared" si="25"/>
        <v>6.3</v>
      </c>
      <c r="M82" s="30">
        <f t="shared" si="25"/>
        <v>6.3</v>
      </c>
      <c r="N82" s="30">
        <f t="shared" si="25"/>
        <v>6.3</v>
      </c>
      <c r="O82" s="30">
        <f t="shared" si="25"/>
        <v>6.3</v>
      </c>
      <c r="P82" s="30">
        <f t="shared" si="25"/>
        <v>6.3</v>
      </c>
      <c r="Q82" s="30">
        <f t="shared" si="25"/>
        <v>6.3</v>
      </c>
      <c r="R82" s="30">
        <f t="shared" si="25"/>
        <v>6.3</v>
      </c>
      <c r="S82" s="30">
        <f t="shared" si="25"/>
        <v>6.3</v>
      </c>
      <c r="T82" s="30">
        <f t="shared" si="25"/>
        <v>6.3</v>
      </c>
      <c r="U82" s="30">
        <f t="shared" si="25"/>
        <v>6.3</v>
      </c>
      <c r="V82" s="30">
        <f t="shared" si="25"/>
        <v>6.3</v>
      </c>
      <c r="W82" s="30">
        <f t="shared" si="25"/>
        <v>6.3</v>
      </c>
      <c r="X82" s="30">
        <f t="shared" si="25"/>
        <v>6.3</v>
      </c>
      <c r="Y82" s="30">
        <f t="shared" si="25"/>
        <v>6.3</v>
      </c>
      <c r="Z82" s="30">
        <f t="shared" si="25"/>
        <v>6.3</v>
      </c>
      <c r="AA82" s="30">
        <f t="shared" si="25"/>
        <v>6.3</v>
      </c>
    </row>
    <row r="83" spans="2:27" x14ac:dyDescent="0.25">
      <c r="B83" s="30">
        <f>B7</f>
        <v>3.7</v>
      </c>
      <c r="C83">
        <f ca="1">IF($B$3-C7&lt;0,"",$B$3-C7)</f>
        <v>1.1416666666666657</v>
      </c>
      <c r="D83">
        <f t="shared" ref="D83:AA83" ca="1" si="26">IF($B$3-D7&lt;0,"",$B$3-D7)</f>
        <v>0.8416666666666659</v>
      </c>
      <c r="E83">
        <f ca="1">IF($B$3-E7&lt;0,"",$B$3-E7)</f>
        <v>0.54166666666666607</v>
      </c>
      <c r="F83">
        <f t="shared" ca="1" si="26"/>
        <v>0.24166666666666536</v>
      </c>
      <c r="G83" t="str">
        <f t="shared" ca="1" si="26"/>
        <v/>
      </c>
      <c r="H83" t="str">
        <f t="shared" ca="1" si="26"/>
        <v/>
      </c>
      <c r="I83" t="str">
        <f t="shared" ca="1" si="26"/>
        <v/>
      </c>
      <c r="J83" t="str">
        <f t="shared" ca="1" si="26"/>
        <v/>
      </c>
      <c r="K83" t="str">
        <f t="shared" ca="1" si="26"/>
        <v/>
      </c>
      <c r="L83" t="str">
        <f t="shared" ca="1" si="26"/>
        <v/>
      </c>
      <c r="M83" t="str">
        <f t="shared" ca="1" si="26"/>
        <v/>
      </c>
      <c r="N83" t="str">
        <f t="shared" ca="1" si="26"/>
        <v/>
      </c>
      <c r="O83" t="str">
        <f t="shared" ca="1" si="26"/>
        <v/>
      </c>
      <c r="P83" t="str">
        <f t="shared" ca="1" si="26"/>
        <v/>
      </c>
      <c r="Q83" t="str">
        <f t="shared" ca="1" si="26"/>
        <v/>
      </c>
      <c r="R83" t="str">
        <f t="shared" ca="1" si="26"/>
        <v/>
      </c>
      <c r="S83" t="str">
        <f t="shared" ca="1" si="26"/>
        <v/>
      </c>
      <c r="T83" t="str">
        <f t="shared" ca="1" si="26"/>
        <v/>
      </c>
      <c r="U83" t="str">
        <f t="shared" ca="1" si="26"/>
        <v/>
      </c>
      <c r="V83" t="str">
        <f t="shared" ca="1" si="26"/>
        <v/>
      </c>
      <c r="W83" t="str">
        <f t="shared" ca="1" si="26"/>
        <v/>
      </c>
      <c r="X83" t="str">
        <f t="shared" ca="1" si="26"/>
        <v/>
      </c>
      <c r="Y83" t="str">
        <f t="shared" ca="1" si="26"/>
        <v/>
      </c>
      <c r="Z83" t="str">
        <f t="shared" ca="1" si="26"/>
        <v/>
      </c>
      <c r="AA83" t="str">
        <f t="shared" ca="1" si="26"/>
        <v/>
      </c>
    </row>
    <row r="84" spans="2:27" x14ac:dyDescent="0.25">
      <c r="B84" s="30">
        <f t="shared" ref="B84:B105" si="27">B8</f>
        <v>4</v>
      </c>
      <c r="C84">
        <f t="shared" ref="C84:AA84" ca="1" si="28">IF($B$3-C8&lt;0,"",$B$3-C8)</f>
        <v>0.8416666666666659</v>
      </c>
      <c r="D84">
        <f t="shared" ca="1" si="28"/>
        <v>0.54166666666666607</v>
      </c>
      <c r="E84">
        <f t="shared" ca="1" si="28"/>
        <v>0.24166666666666536</v>
      </c>
      <c r="F84" t="str">
        <f t="shared" ca="1" si="28"/>
        <v/>
      </c>
      <c r="G84" t="str">
        <f t="shared" ca="1" si="28"/>
        <v/>
      </c>
      <c r="H84" t="str">
        <f t="shared" ca="1" si="28"/>
        <v/>
      </c>
      <c r="I84" t="str">
        <f t="shared" ca="1" si="28"/>
        <v/>
      </c>
      <c r="J84" t="str">
        <f t="shared" ca="1" si="28"/>
        <v/>
      </c>
      <c r="K84" t="str">
        <f t="shared" ca="1" si="28"/>
        <v/>
      </c>
      <c r="L84" t="str">
        <f t="shared" ca="1" si="28"/>
        <v/>
      </c>
      <c r="M84" t="str">
        <f t="shared" ca="1" si="28"/>
        <v/>
      </c>
      <c r="N84" t="str">
        <f t="shared" ca="1" si="28"/>
        <v/>
      </c>
      <c r="O84" t="str">
        <f t="shared" ca="1" si="28"/>
        <v/>
      </c>
      <c r="P84" t="str">
        <f t="shared" ca="1" si="28"/>
        <v/>
      </c>
      <c r="Q84" t="str">
        <f t="shared" ca="1" si="28"/>
        <v/>
      </c>
      <c r="R84" t="str">
        <f t="shared" ca="1" si="28"/>
        <v/>
      </c>
      <c r="S84" t="str">
        <f t="shared" ca="1" si="28"/>
        <v/>
      </c>
      <c r="T84" t="str">
        <f t="shared" ca="1" si="28"/>
        <v/>
      </c>
      <c r="U84" t="str">
        <f t="shared" ca="1" si="28"/>
        <v/>
      </c>
      <c r="V84" t="str">
        <f t="shared" ca="1" si="28"/>
        <v/>
      </c>
      <c r="W84" t="str">
        <f t="shared" ca="1" si="28"/>
        <v/>
      </c>
      <c r="X84" t="str">
        <f t="shared" ca="1" si="28"/>
        <v/>
      </c>
      <c r="Y84" t="str">
        <f t="shared" ca="1" si="28"/>
        <v/>
      </c>
      <c r="Z84" t="str">
        <f t="shared" ca="1" si="28"/>
        <v/>
      </c>
      <c r="AA84" t="str">
        <f t="shared" ca="1" si="28"/>
        <v/>
      </c>
    </row>
    <row r="85" spans="2:27" x14ac:dyDescent="0.25">
      <c r="B85" s="30">
        <f t="shared" si="27"/>
        <v>4.3</v>
      </c>
      <c r="C85">
        <f t="shared" ref="C85:AA85" ca="1" si="29">IF($B$3-C9&lt;0,"",$B$3-C9)</f>
        <v>0.54166666666666607</v>
      </c>
      <c r="D85">
        <f t="shared" ca="1" si="29"/>
        <v>0.24166666666666536</v>
      </c>
      <c r="E85" t="str">
        <f t="shared" ca="1" si="29"/>
        <v/>
      </c>
      <c r="F85" t="str">
        <f t="shared" ca="1" si="29"/>
        <v/>
      </c>
      <c r="G85" t="str">
        <f t="shared" ca="1" si="29"/>
        <v/>
      </c>
      <c r="H85" t="str">
        <f t="shared" ca="1" si="29"/>
        <v/>
      </c>
      <c r="I85" t="str">
        <f t="shared" ca="1" si="29"/>
        <v/>
      </c>
      <c r="J85" t="str">
        <f t="shared" ca="1" si="29"/>
        <v/>
      </c>
      <c r="K85" t="str">
        <f t="shared" ca="1" si="29"/>
        <v/>
      </c>
      <c r="L85" t="str">
        <f t="shared" ca="1" si="29"/>
        <v/>
      </c>
      <c r="M85" t="str">
        <f t="shared" ca="1" si="29"/>
        <v/>
      </c>
      <c r="N85" t="str">
        <f t="shared" ca="1" si="29"/>
        <v/>
      </c>
      <c r="O85" t="str">
        <f t="shared" ca="1" si="29"/>
        <v/>
      </c>
      <c r="P85" t="str">
        <f t="shared" ca="1" si="29"/>
        <v/>
      </c>
      <c r="Q85" t="str">
        <f t="shared" ca="1" si="29"/>
        <v/>
      </c>
      <c r="R85" t="str">
        <f t="shared" ca="1" si="29"/>
        <v/>
      </c>
      <c r="S85" t="str">
        <f t="shared" ca="1" si="29"/>
        <v/>
      </c>
      <c r="T85" t="str">
        <f t="shared" ca="1" si="29"/>
        <v/>
      </c>
      <c r="U85" t="str">
        <f t="shared" ca="1" si="29"/>
        <v/>
      </c>
      <c r="V85" t="str">
        <f t="shared" ca="1" si="29"/>
        <v/>
      </c>
      <c r="W85" t="str">
        <f t="shared" ca="1" si="29"/>
        <v/>
      </c>
      <c r="X85" t="str">
        <f t="shared" ca="1" si="29"/>
        <v/>
      </c>
      <c r="Y85" t="str">
        <f t="shared" ca="1" si="29"/>
        <v/>
      </c>
      <c r="Z85" t="str">
        <f t="shared" ca="1" si="29"/>
        <v/>
      </c>
      <c r="AA85" t="str">
        <f t="shared" ca="1" si="29"/>
        <v/>
      </c>
    </row>
    <row r="86" spans="2:27" x14ac:dyDescent="0.25">
      <c r="B86" s="30">
        <f t="shared" si="27"/>
        <v>4.5999999999999996</v>
      </c>
      <c r="C86">
        <f t="shared" ref="C86:AA86" ca="1" si="30">IF($B$3-C10&lt;0,"",$B$3-C10)</f>
        <v>0.24166666666666536</v>
      </c>
      <c r="D86" t="str">
        <f t="shared" ca="1" si="30"/>
        <v/>
      </c>
      <c r="E86" t="str">
        <f t="shared" ca="1" si="30"/>
        <v/>
      </c>
      <c r="F86" t="str">
        <f t="shared" ca="1" si="30"/>
        <v/>
      </c>
      <c r="G86" t="str">
        <f t="shared" ca="1" si="30"/>
        <v/>
      </c>
      <c r="H86" t="str">
        <f t="shared" ca="1" si="30"/>
        <v/>
      </c>
      <c r="I86" t="str">
        <f t="shared" ca="1" si="30"/>
        <v/>
      </c>
      <c r="J86" t="str">
        <f t="shared" ca="1" si="30"/>
        <v/>
      </c>
      <c r="K86" t="str">
        <f t="shared" ca="1" si="30"/>
        <v/>
      </c>
      <c r="L86" t="str">
        <f t="shared" ca="1" si="30"/>
        <v/>
      </c>
      <c r="M86" t="str">
        <f t="shared" ca="1" si="30"/>
        <v/>
      </c>
      <c r="N86" t="str">
        <f t="shared" ca="1" si="30"/>
        <v/>
      </c>
      <c r="O86" t="str">
        <f t="shared" ca="1" si="30"/>
        <v/>
      </c>
      <c r="P86" t="str">
        <f t="shared" ca="1" si="30"/>
        <v/>
      </c>
      <c r="Q86" t="str">
        <f t="shared" ca="1" si="30"/>
        <v/>
      </c>
      <c r="R86" t="str">
        <f t="shared" ca="1" si="30"/>
        <v/>
      </c>
      <c r="S86" t="str">
        <f t="shared" ca="1" si="30"/>
        <v/>
      </c>
      <c r="T86" t="str">
        <f t="shared" ca="1" si="30"/>
        <v/>
      </c>
      <c r="U86" t="str">
        <f t="shared" ca="1" si="30"/>
        <v/>
      </c>
      <c r="V86" t="str">
        <f t="shared" ca="1" si="30"/>
        <v/>
      </c>
      <c r="W86" t="str">
        <f t="shared" ca="1" si="30"/>
        <v/>
      </c>
      <c r="X86" t="str">
        <f t="shared" ca="1" si="30"/>
        <v/>
      </c>
      <c r="Y86" t="str">
        <f t="shared" ca="1" si="30"/>
        <v/>
      </c>
      <c r="Z86" t="str">
        <f t="shared" ca="1" si="30"/>
        <v/>
      </c>
      <c r="AA86" t="str">
        <f t="shared" ca="1" si="30"/>
        <v/>
      </c>
    </row>
    <row r="87" spans="2:27" x14ac:dyDescent="0.25">
      <c r="B87" s="30">
        <f t="shared" si="27"/>
        <v>4.8999999999999995</v>
      </c>
      <c r="C87" t="str">
        <f t="shared" ref="C87:AA87" ca="1" si="31">IF($B$3-C11&lt;0,"",$B$3-C11)</f>
        <v/>
      </c>
      <c r="D87" t="str">
        <f t="shared" ca="1" si="31"/>
        <v/>
      </c>
      <c r="E87" t="str">
        <f t="shared" ca="1" si="31"/>
        <v/>
      </c>
      <c r="F87" t="str">
        <f t="shared" ca="1" si="31"/>
        <v/>
      </c>
      <c r="G87" t="str">
        <f t="shared" ca="1" si="31"/>
        <v/>
      </c>
      <c r="H87" t="str">
        <f t="shared" ca="1" si="31"/>
        <v/>
      </c>
      <c r="I87" t="str">
        <f t="shared" ca="1" si="31"/>
        <v/>
      </c>
      <c r="J87" t="str">
        <f t="shared" ca="1" si="31"/>
        <v/>
      </c>
      <c r="K87" t="str">
        <f t="shared" ca="1" si="31"/>
        <v/>
      </c>
      <c r="L87" t="str">
        <f t="shared" ca="1" si="31"/>
        <v/>
      </c>
      <c r="M87" t="str">
        <f t="shared" ca="1" si="31"/>
        <v/>
      </c>
      <c r="N87" t="str">
        <f t="shared" ca="1" si="31"/>
        <v/>
      </c>
      <c r="O87" t="str">
        <f t="shared" ca="1" si="31"/>
        <v/>
      </c>
      <c r="P87" t="str">
        <f t="shared" ca="1" si="31"/>
        <v/>
      </c>
      <c r="Q87" t="str">
        <f t="shared" ca="1" si="31"/>
        <v/>
      </c>
      <c r="R87" t="str">
        <f t="shared" ca="1" si="31"/>
        <v/>
      </c>
      <c r="S87" t="str">
        <f t="shared" ca="1" si="31"/>
        <v/>
      </c>
      <c r="T87" t="str">
        <f t="shared" ca="1" si="31"/>
        <v/>
      </c>
      <c r="U87" t="str">
        <f t="shared" ca="1" si="31"/>
        <v/>
      </c>
      <c r="V87" t="str">
        <f t="shared" ca="1" si="31"/>
        <v/>
      </c>
      <c r="W87" t="str">
        <f t="shared" ca="1" si="31"/>
        <v/>
      </c>
      <c r="X87" t="str">
        <f t="shared" ca="1" si="31"/>
        <v/>
      </c>
      <c r="Y87" t="str">
        <f t="shared" ca="1" si="31"/>
        <v/>
      </c>
      <c r="Z87" t="str">
        <f t="shared" ca="1" si="31"/>
        <v/>
      </c>
      <c r="AA87" t="str">
        <f t="shared" ca="1" si="31"/>
        <v/>
      </c>
    </row>
    <row r="88" spans="2:27" x14ac:dyDescent="0.25">
      <c r="B88" s="30">
        <f t="shared" si="27"/>
        <v>5.1999999999999993</v>
      </c>
      <c r="C88" t="str">
        <f t="shared" ref="C88:AA88" ca="1" si="32">IF($B$3-C12&lt;0,"",$B$3-C12)</f>
        <v/>
      </c>
      <c r="D88" t="str">
        <f t="shared" ca="1" si="32"/>
        <v/>
      </c>
      <c r="E88" t="str">
        <f t="shared" ca="1" si="32"/>
        <v/>
      </c>
      <c r="F88" t="str">
        <f t="shared" ca="1" si="32"/>
        <v/>
      </c>
      <c r="G88" t="str">
        <f t="shared" ca="1" si="32"/>
        <v/>
      </c>
      <c r="H88" t="str">
        <f t="shared" ca="1" si="32"/>
        <v/>
      </c>
      <c r="I88" t="str">
        <f t="shared" ca="1" si="32"/>
        <v/>
      </c>
      <c r="J88" t="str">
        <f t="shared" ca="1" si="32"/>
        <v/>
      </c>
      <c r="K88" t="str">
        <f t="shared" ca="1" si="32"/>
        <v/>
      </c>
      <c r="L88" t="str">
        <f t="shared" ca="1" si="32"/>
        <v/>
      </c>
      <c r="M88" t="str">
        <f t="shared" ca="1" si="32"/>
        <v/>
      </c>
      <c r="N88" t="str">
        <f t="shared" ca="1" si="32"/>
        <v/>
      </c>
      <c r="O88" t="str">
        <f t="shared" ca="1" si="32"/>
        <v/>
      </c>
      <c r="P88" t="str">
        <f t="shared" ca="1" si="32"/>
        <v/>
      </c>
      <c r="Q88" t="str">
        <f t="shared" ca="1" si="32"/>
        <v/>
      </c>
      <c r="R88" t="str">
        <f t="shared" ca="1" si="32"/>
        <v/>
      </c>
      <c r="S88" t="str">
        <f t="shared" ca="1" si="32"/>
        <v/>
      </c>
      <c r="T88" t="str">
        <f t="shared" ca="1" si="32"/>
        <v/>
      </c>
      <c r="U88" t="str">
        <f t="shared" ca="1" si="32"/>
        <v/>
      </c>
      <c r="V88" t="str">
        <f t="shared" ca="1" si="32"/>
        <v/>
      </c>
      <c r="W88" t="str">
        <f t="shared" ca="1" si="32"/>
        <v/>
      </c>
      <c r="X88" t="str">
        <f t="shared" ca="1" si="32"/>
        <v/>
      </c>
      <c r="Y88" t="str">
        <f t="shared" ca="1" si="32"/>
        <v/>
      </c>
      <c r="Z88" t="str">
        <f t="shared" ca="1" si="32"/>
        <v/>
      </c>
      <c r="AA88" t="str">
        <f t="shared" ca="1" si="32"/>
        <v/>
      </c>
    </row>
    <row r="89" spans="2:27" x14ac:dyDescent="0.25">
      <c r="B89" s="30">
        <f t="shared" si="27"/>
        <v>5.4999999999999991</v>
      </c>
      <c r="C89" t="str">
        <f t="shared" ref="C89:AA89" ca="1" si="33">IF($B$3-C13&lt;0,"",$B$3-C13)</f>
        <v/>
      </c>
      <c r="D89" t="str">
        <f t="shared" ca="1" si="33"/>
        <v/>
      </c>
      <c r="E89" t="str">
        <f t="shared" ca="1" si="33"/>
        <v/>
      </c>
      <c r="F89" t="str">
        <f t="shared" ca="1" si="33"/>
        <v/>
      </c>
      <c r="G89" t="str">
        <f t="shared" ca="1" si="33"/>
        <v/>
      </c>
      <c r="H89" t="str">
        <f t="shared" ca="1" si="33"/>
        <v/>
      </c>
      <c r="I89" t="str">
        <f t="shared" ca="1" si="33"/>
        <v/>
      </c>
      <c r="J89" t="str">
        <f t="shared" ca="1" si="33"/>
        <v/>
      </c>
      <c r="K89" t="str">
        <f t="shared" ca="1" si="33"/>
        <v/>
      </c>
      <c r="L89" t="str">
        <f t="shared" ca="1" si="33"/>
        <v/>
      </c>
      <c r="M89" t="str">
        <f t="shared" ca="1" si="33"/>
        <v/>
      </c>
      <c r="N89" t="str">
        <f t="shared" ca="1" si="33"/>
        <v/>
      </c>
      <c r="O89" t="str">
        <f t="shared" ca="1" si="33"/>
        <v/>
      </c>
      <c r="P89" t="str">
        <f t="shared" ca="1" si="33"/>
        <v/>
      </c>
      <c r="Q89" t="str">
        <f t="shared" ca="1" si="33"/>
        <v/>
      </c>
      <c r="R89" t="str">
        <f t="shared" ca="1" si="33"/>
        <v/>
      </c>
      <c r="S89" t="str">
        <f t="shared" ca="1" si="33"/>
        <v/>
      </c>
      <c r="T89" t="str">
        <f t="shared" ca="1" si="33"/>
        <v/>
      </c>
      <c r="U89" t="str">
        <f t="shared" ca="1" si="33"/>
        <v/>
      </c>
      <c r="V89" t="str">
        <f t="shared" ca="1" si="33"/>
        <v/>
      </c>
      <c r="W89" t="str">
        <f t="shared" ca="1" si="33"/>
        <v/>
      </c>
      <c r="X89" t="str">
        <f t="shared" ca="1" si="33"/>
        <v/>
      </c>
      <c r="Y89" t="str">
        <f t="shared" ca="1" si="33"/>
        <v/>
      </c>
      <c r="Z89" t="str">
        <f t="shared" ca="1" si="33"/>
        <v/>
      </c>
      <c r="AA89" t="str">
        <f t="shared" ca="1" si="33"/>
        <v/>
      </c>
    </row>
    <row r="90" spans="2:27" x14ac:dyDescent="0.25">
      <c r="B90" s="30">
        <f t="shared" si="27"/>
        <v>5.7999999999999989</v>
      </c>
      <c r="C90" t="str">
        <f t="shared" ref="C90:AA90" ca="1" si="34">IF($B$3-C14&lt;0,"",$B$3-C14)</f>
        <v/>
      </c>
      <c r="D90" t="str">
        <f t="shared" ca="1" si="34"/>
        <v/>
      </c>
      <c r="E90" t="str">
        <f t="shared" ca="1" si="34"/>
        <v/>
      </c>
      <c r="F90" t="str">
        <f t="shared" ca="1" si="34"/>
        <v/>
      </c>
      <c r="G90" t="str">
        <f t="shared" ca="1" si="34"/>
        <v/>
      </c>
      <c r="H90" t="str">
        <f t="shared" ca="1" si="34"/>
        <v/>
      </c>
      <c r="I90" t="str">
        <f t="shared" ca="1" si="34"/>
        <v/>
      </c>
      <c r="J90" t="str">
        <f t="shared" ca="1" si="34"/>
        <v/>
      </c>
      <c r="K90" t="str">
        <f t="shared" ca="1" si="34"/>
        <v/>
      </c>
      <c r="L90" t="str">
        <f t="shared" ca="1" si="34"/>
        <v/>
      </c>
      <c r="M90" t="str">
        <f t="shared" ca="1" si="34"/>
        <v/>
      </c>
      <c r="N90" t="str">
        <f t="shared" ca="1" si="34"/>
        <v/>
      </c>
      <c r="O90" t="str">
        <f t="shared" ca="1" si="34"/>
        <v/>
      </c>
      <c r="P90" t="str">
        <f t="shared" ca="1" si="34"/>
        <v/>
      </c>
      <c r="Q90" t="str">
        <f t="shared" ca="1" si="34"/>
        <v/>
      </c>
      <c r="R90" t="str">
        <f t="shared" ca="1" si="34"/>
        <v/>
      </c>
      <c r="S90" t="str">
        <f t="shared" ca="1" si="34"/>
        <v/>
      </c>
      <c r="T90" t="str">
        <f t="shared" ca="1" si="34"/>
        <v/>
      </c>
      <c r="U90" t="str">
        <f t="shared" ca="1" si="34"/>
        <v/>
      </c>
      <c r="V90" t="str">
        <f t="shared" ca="1" si="34"/>
        <v/>
      </c>
      <c r="W90" t="str">
        <f t="shared" ca="1" si="34"/>
        <v/>
      </c>
      <c r="X90" t="str">
        <f t="shared" ca="1" si="34"/>
        <v/>
      </c>
      <c r="Y90" t="str">
        <f t="shared" ca="1" si="34"/>
        <v/>
      </c>
      <c r="Z90" t="str">
        <f t="shared" ca="1" si="34"/>
        <v/>
      </c>
      <c r="AA90" t="str">
        <f t="shared" ca="1" si="34"/>
        <v/>
      </c>
    </row>
    <row r="91" spans="2:27" x14ac:dyDescent="0.25">
      <c r="B91" s="30">
        <f t="shared" si="27"/>
        <v>6.0999999999999988</v>
      </c>
      <c r="C91" t="str">
        <f t="shared" ref="C91:AA91" ca="1" si="35">IF($B$3-C15&lt;0,"",$B$3-C15)</f>
        <v/>
      </c>
      <c r="D91" t="str">
        <f t="shared" ca="1" si="35"/>
        <v/>
      </c>
      <c r="E91" t="str">
        <f t="shared" ca="1" si="35"/>
        <v/>
      </c>
      <c r="F91" t="str">
        <f t="shared" ca="1" si="35"/>
        <v/>
      </c>
      <c r="G91" t="str">
        <f t="shared" ca="1" si="35"/>
        <v/>
      </c>
      <c r="H91" t="str">
        <f t="shared" ca="1" si="35"/>
        <v/>
      </c>
      <c r="I91" t="str">
        <f t="shared" ca="1" si="35"/>
        <v/>
      </c>
      <c r="J91" t="str">
        <f t="shared" ca="1" si="35"/>
        <v/>
      </c>
      <c r="K91" t="str">
        <f t="shared" ca="1" si="35"/>
        <v/>
      </c>
      <c r="L91" t="str">
        <f t="shared" ca="1" si="35"/>
        <v/>
      </c>
      <c r="M91" t="str">
        <f t="shared" ca="1" si="35"/>
        <v/>
      </c>
      <c r="N91" t="str">
        <f t="shared" ca="1" si="35"/>
        <v/>
      </c>
      <c r="O91" t="str">
        <f t="shared" ca="1" si="35"/>
        <v/>
      </c>
      <c r="P91" t="str">
        <f t="shared" ca="1" si="35"/>
        <v/>
      </c>
      <c r="Q91" t="str">
        <f t="shared" ca="1" si="35"/>
        <v/>
      </c>
      <c r="R91" t="str">
        <f t="shared" ca="1" si="35"/>
        <v/>
      </c>
      <c r="S91" t="str">
        <f t="shared" ca="1" si="35"/>
        <v/>
      </c>
      <c r="T91" t="str">
        <f t="shared" ca="1" si="35"/>
        <v/>
      </c>
      <c r="U91" t="str">
        <f t="shared" ca="1" si="35"/>
        <v/>
      </c>
      <c r="V91" t="str">
        <f t="shared" ca="1" si="35"/>
        <v/>
      </c>
      <c r="W91" t="str">
        <f t="shared" ca="1" si="35"/>
        <v/>
      </c>
      <c r="X91" t="str">
        <f t="shared" ca="1" si="35"/>
        <v/>
      </c>
      <c r="Y91" t="str">
        <f t="shared" ca="1" si="35"/>
        <v/>
      </c>
      <c r="Z91" t="str">
        <f t="shared" ca="1" si="35"/>
        <v/>
      </c>
      <c r="AA91" t="str">
        <f t="shared" ca="1" si="35"/>
        <v/>
      </c>
    </row>
    <row r="92" spans="2:27" x14ac:dyDescent="0.25">
      <c r="B92" s="30">
        <f t="shared" si="27"/>
        <v>6.3</v>
      </c>
      <c r="C92" t="str">
        <f t="shared" ref="C92:AA92" ca="1" si="36">IF($B$3-C16&lt;0,"",$B$3-C16)</f>
        <v/>
      </c>
      <c r="D92" t="str">
        <f t="shared" ca="1" si="36"/>
        <v/>
      </c>
      <c r="E92" t="str">
        <f t="shared" ca="1" si="36"/>
        <v/>
      </c>
      <c r="F92" t="str">
        <f t="shared" ca="1" si="36"/>
        <v/>
      </c>
      <c r="G92" t="str">
        <f t="shared" ca="1" si="36"/>
        <v/>
      </c>
      <c r="H92" t="str">
        <f t="shared" ca="1" si="36"/>
        <v/>
      </c>
      <c r="I92" t="str">
        <f t="shared" ca="1" si="36"/>
        <v/>
      </c>
      <c r="J92" t="str">
        <f t="shared" ca="1" si="36"/>
        <v/>
      </c>
      <c r="K92" t="str">
        <f t="shared" ca="1" si="36"/>
        <v/>
      </c>
      <c r="L92" t="str">
        <f t="shared" ca="1" si="36"/>
        <v/>
      </c>
      <c r="M92" t="str">
        <f t="shared" ca="1" si="36"/>
        <v/>
      </c>
      <c r="N92" t="str">
        <f t="shared" ca="1" si="36"/>
        <v/>
      </c>
      <c r="O92" t="str">
        <f t="shared" ca="1" si="36"/>
        <v/>
      </c>
      <c r="P92" t="str">
        <f t="shared" ca="1" si="36"/>
        <v/>
      </c>
      <c r="Q92" t="str">
        <f t="shared" ca="1" si="36"/>
        <v/>
      </c>
      <c r="R92" t="str">
        <f t="shared" ca="1" si="36"/>
        <v/>
      </c>
      <c r="S92" t="str">
        <f t="shared" ca="1" si="36"/>
        <v/>
      </c>
      <c r="T92" t="str">
        <f t="shared" ca="1" si="36"/>
        <v/>
      </c>
      <c r="U92" t="str">
        <f t="shared" ca="1" si="36"/>
        <v/>
      </c>
      <c r="V92" t="str">
        <f t="shared" ca="1" si="36"/>
        <v/>
      </c>
      <c r="W92" t="str">
        <f t="shared" ca="1" si="36"/>
        <v/>
      </c>
      <c r="X92" t="str">
        <f t="shared" ca="1" si="36"/>
        <v/>
      </c>
      <c r="Y92" t="str">
        <f t="shared" ca="1" si="36"/>
        <v/>
      </c>
      <c r="Z92" t="str">
        <f t="shared" ca="1" si="36"/>
        <v/>
      </c>
      <c r="AA92" t="str">
        <f t="shared" ca="1" si="36"/>
        <v/>
      </c>
    </row>
    <row r="93" spans="2:27" x14ac:dyDescent="0.25">
      <c r="B93" s="30">
        <f t="shared" si="27"/>
        <v>6.3</v>
      </c>
      <c r="C93" t="str">
        <f t="shared" ref="C93:AA93" ca="1" si="37">IF($B$3-C17&lt;0,"",$B$3-C17)</f>
        <v/>
      </c>
      <c r="D93" t="str">
        <f t="shared" ca="1" si="37"/>
        <v/>
      </c>
      <c r="E93" t="str">
        <f t="shared" ca="1" si="37"/>
        <v/>
      </c>
      <c r="F93" t="str">
        <f t="shared" ca="1" si="37"/>
        <v/>
      </c>
      <c r="G93" t="str">
        <f t="shared" ca="1" si="37"/>
        <v/>
      </c>
      <c r="H93" t="str">
        <f t="shared" ca="1" si="37"/>
        <v/>
      </c>
      <c r="I93" t="str">
        <f t="shared" ca="1" si="37"/>
        <v/>
      </c>
      <c r="J93" t="str">
        <f t="shared" ca="1" si="37"/>
        <v/>
      </c>
      <c r="K93" t="str">
        <f t="shared" ca="1" si="37"/>
        <v/>
      </c>
      <c r="L93" t="str">
        <f t="shared" ca="1" si="37"/>
        <v/>
      </c>
      <c r="M93" t="str">
        <f t="shared" ca="1" si="37"/>
        <v/>
      </c>
      <c r="N93" t="str">
        <f t="shared" ca="1" si="37"/>
        <v/>
      </c>
      <c r="O93" t="str">
        <f t="shared" ca="1" si="37"/>
        <v/>
      </c>
      <c r="P93" t="str">
        <f t="shared" ca="1" si="37"/>
        <v/>
      </c>
      <c r="Q93" t="str">
        <f t="shared" ca="1" si="37"/>
        <v/>
      </c>
      <c r="R93" t="str">
        <f t="shared" ca="1" si="37"/>
        <v/>
      </c>
      <c r="S93" t="str">
        <f t="shared" ca="1" si="37"/>
        <v/>
      </c>
      <c r="T93" t="str">
        <f t="shared" ca="1" si="37"/>
        <v/>
      </c>
      <c r="U93" t="str">
        <f t="shared" ca="1" si="37"/>
        <v/>
      </c>
      <c r="V93" t="str">
        <f t="shared" ca="1" si="37"/>
        <v/>
      </c>
      <c r="W93" t="str">
        <f t="shared" ca="1" si="37"/>
        <v/>
      </c>
      <c r="X93" t="str">
        <f t="shared" ca="1" si="37"/>
        <v/>
      </c>
      <c r="Y93" t="str">
        <f t="shared" ca="1" si="37"/>
        <v/>
      </c>
      <c r="Z93" t="str">
        <f t="shared" ca="1" si="37"/>
        <v/>
      </c>
      <c r="AA93" t="str">
        <f t="shared" ca="1" si="37"/>
        <v/>
      </c>
    </row>
    <row r="94" spans="2:27" x14ac:dyDescent="0.25">
      <c r="B94" s="30">
        <f t="shared" si="27"/>
        <v>6.3</v>
      </c>
      <c r="C94" t="str">
        <f t="shared" ref="C94:AA94" ca="1" si="38">IF($B$3-C18&lt;0,"",$B$3-C18)</f>
        <v/>
      </c>
      <c r="D94" t="str">
        <f t="shared" ca="1" si="38"/>
        <v/>
      </c>
      <c r="E94" t="str">
        <f t="shared" ca="1" si="38"/>
        <v/>
      </c>
      <c r="F94" t="str">
        <f t="shared" ca="1" si="38"/>
        <v/>
      </c>
      <c r="G94" t="str">
        <f t="shared" ca="1" si="38"/>
        <v/>
      </c>
      <c r="H94" t="str">
        <f t="shared" ca="1" si="38"/>
        <v/>
      </c>
      <c r="I94" t="str">
        <f t="shared" ca="1" si="38"/>
        <v/>
      </c>
      <c r="J94" t="str">
        <f t="shared" ca="1" si="38"/>
        <v/>
      </c>
      <c r="K94" t="str">
        <f t="shared" ca="1" si="38"/>
        <v/>
      </c>
      <c r="L94" t="str">
        <f t="shared" ca="1" si="38"/>
        <v/>
      </c>
      <c r="M94" t="str">
        <f t="shared" ca="1" si="38"/>
        <v/>
      </c>
      <c r="N94" t="str">
        <f t="shared" ca="1" si="38"/>
        <v/>
      </c>
      <c r="O94" t="str">
        <f t="shared" ca="1" si="38"/>
        <v/>
      </c>
      <c r="P94" t="str">
        <f t="shared" ca="1" si="38"/>
        <v/>
      </c>
      <c r="Q94" t="str">
        <f t="shared" ca="1" si="38"/>
        <v/>
      </c>
      <c r="R94" t="str">
        <f t="shared" ca="1" si="38"/>
        <v/>
      </c>
      <c r="S94" t="str">
        <f t="shared" ca="1" si="38"/>
        <v/>
      </c>
      <c r="T94" t="str">
        <f t="shared" ca="1" si="38"/>
        <v/>
      </c>
      <c r="U94" t="str">
        <f t="shared" ca="1" si="38"/>
        <v/>
      </c>
      <c r="V94" t="str">
        <f t="shared" ca="1" si="38"/>
        <v/>
      </c>
      <c r="W94" t="str">
        <f t="shared" ca="1" si="38"/>
        <v/>
      </c>
      <c r="X94" t="str">
        <f t="shared" ca="1" si="38"/>
        <v/>
      </c>
      <c r="Y94" t="str">
        <f t="shared" ca="1" si="38"/>
        <v/>
      </c>
      <c r="Z94" t="str">
        <f t="shared" ca="1" si="38"/>
        <v/>
      </c>
      <c r="AA94" t="str">
        <f t="shared" ca="1" si="38"/>
        <v/>
      </c>
    </row>
    <row r="95" spans="2:27" x14ac:dyDescent="0.25">
      <c r="B95" s="30">
        <f t="shared" si="27"/>
        <v>6.3</v>
      </c>
      <c r="C95" t="str">
        <f t="shared" ref="C95:AA95" ca="1" si="39">IF($B$3-C19&lt;0,"",$B$3-C19)</f>
        <v/>
      </c>
      <c r="D95" t="str">
        <f t="shared" ca="1" si="39"/>
        <v/>
      </c>
      <c r="E95" t="str">
        <f t="shared" ca="1" si="39"/>
        <v/>
      </c>
      <c r="F95" t="str">
        <f t="shared" ca="1" si="39"/>
        <v/>
      </c>
      <c r="G95" t="str">
        <f t="shared" ca="1" si="39"/>
        <v/>
      </c>
      <c r="H95" t="str">
        <f t="shared" ca="1" si="39"/>
        <v/>
      </c>
      <c r="I95" t="str">
        <f t="shared" ca="1" si="39"/>
        <v/>
      </c>
      <c r="J95" t="str">
        <f t="shared" ca="1" si="39"/>
        <v/>
      </c>
      <c r="K95" t="str">
        <f t="shared" ca="1" si="39"/>
        <v/>
      </c>
      <c r="L95" t="str">
        <f t="shared" ca="1" si="39"/>
        <v/>
      </c>
      <c r="M95" t="str">
        <f t="shared" ca="1" si="39"/>
        <v/>
      </c>
      <c r="N95" t="str">
        <f t="shared" ca="1" si="39"/>
        <v/>
      </c>
      <c r="O95" t="str">
        <f t="shared" ca="1" si="39"/>
        <v/>
      </c>
      <c r="P95" t="str">
        <f t="shared" ca="1" si="39"/>
        <v/>
      </c>
      <c r="Q95" t="str">
        <f t="shared" ca="1" si="39"/>
        <v/>
      </c>
      <c r="R95" t="str">
        <f t="shared" ca="1" si="39"/>
        <v/>
      </c>
      <c r="S95" t="str">
        <f t="shared" ca="1" si="39"/>
        <v/>
      </c>
      <c r="T95" t="str">
        <f t="shared" ca="1" si="39"/>
        <v/>
      </c>
      <c r="U95" t="str">
        <f t="shared" ca="1" si="39"/>
        <v/>
      </c>
      <c r="V95" t="str">
        <f t="shared" ca="1" si="39"/>
        <v/>
      </c>
      <c r="W95" t="str">
        <f t="shared" ca="1" si="39"/>
        <v/>
      </c>
      <c r="X95" t="str">
        <f t="shared" ca="1" si="39"/>
        <v/>
      </c>
      <c r="Y95" t="str">
        <f t="shared" ca="1" si="39"/>
        <v/>
      </c>
      <c r="Z95" t="str">
        <f t="shared" ca="1" si="39"/>
        <v/>
      </c>
      <c r="AA95" t="str">
        <f t="shared" ca="1" si="39"/>
        <v/>
      </c>
    </row>
    <row r="96" spans="2:27" x14ac:dyDescent="0.25">
      <c r="B96" s="30">
        <f t="shared" si="27"/>
        <v>6.3</v>
      </c>
      <c r="C96" t="str">
        <f t="shared" ref="C96:AA96" ca="1" si="40">IF($B$3-C20&lt;0,"",$B$3-C20)</f>
        <v/>
      </c>
      <c r="D96" t="str">
        <f t="shared" ca="1" si="40"/>
        <v/>
      </c>
      <c r="E96" t="str">
        <f t="shared" ca="1" si="40"/>
        <v/>
      </c>
      <c r="F96" t="str">
        <f t="shared" ca="1" si="40"/>
        <v/>
      </c>
      <c r="G96" t="str">
        <f t="shared" ca="1" si="40"/>
        <v/>
      </c>
      <c r="H96" t="str">
        <f t="shared" ca="1" si="40"/>
        <v/>
      </c>
      <c r="I96" t="str">
        <f t="shared" ca="1" si="40"/>
        <v/>
      </c>
      <c r="J96" t="str">
        <f t="shared" ca="1" si="40"/>
        <v/>
      </c>
      <c r="K96" t="str">
        <f t="shared" ca="1" si="40"/>
        <v/>
      </c>
      <c r="L96" t="str">
        <f t="shared" ca="1" si="40"/>
        <v/>
      </c>
      <c r="M96" t="str">
        <f t="shared" ca="1" si="40"/>
        <v/>
      </c>
      <c r="N96" t="str">
        <f t="shared" ca="1" si="40"/>
        <v/>
      </c>
      <c r="O96" t="str">
        <f t="shared" ca="1" si="40"/>
        <v/>
      </c>
      <c r="P96" t="str">
        <f t="shared" ca="1" si="40"/>
        <v/>
      </c>
      <c r="Q96" t="str">
        <f t="shared" ca="1" si="40"/>
        <v/>
      </c>
      <c r="R96" t="str">
        <f t="shared" ca="1" si="40"/>
        <v/>
      </c>
      <c r="S96" t="str">
        <f t="shared" ca="1" si="40"/>
        <v/>
      </c>
      <c r="T96" t="str">
        <f t="shared" ca="1" si="40"/>
        <v/>
      </c>
      <c r="U96" t="str">
        <f t="shared" ca="1" si="40"/>
        <v/>
      </c>
      <c r="V96" t="str">
        <f t="shared" ca="1" si="40"/>
        <v/>
      </c>
      <c r="W96" t="str">
        <f t="shared" ca="1" si="40"/>
        <v/>
      </c>
      <c r="X96" t="str">
        <f t="shared" ca="1" si="40"/>
        <v/>
      </c>
      <c r="Y96" t="str">
        <f t="shared" ca="1" si="40"/>
        <v/>
      </c>
      <c r="Z96" t="str">
        <f t="shared" ca="1" si="40"/>
        <v/>
      </c>
      <c r="AA96" t="str">
        <f t="shared" ca="1" si="40"/>
        <v/>
      </c>
    </row>
    <row r="97" spans="1:27" x14ac:dyDescent="0.25">
      <c r="B97" s="30">
        <f t="shared" si="27"/>
        <v>6.3</v>
      </c>
      <c r="C97" t="str">
        <f t="shared" ref="C97:AA97" ca="1" si="41">IF($B$3-C21&lt;0,"",$B$3-C21)</f>
        <v/>
      </c>
      <c r="D97" t="str">
        <f t="shared" ca="1" si="41"/>
        <v/>
      </c>
      <c r="E97" t="str">
        <f t="shared" ca="1" si="41"/>
        <v/>
      </c>
      <c r="F97" t="str">
        <f t="shared" ca="1" si="41"/>
        <v/>
      </c>
      <c r="G97" t="str">
        <f t="shared" ca="1" si="41"/>
        <v/>
      </c>
      <c r="H97" t="str">
        <f t="shared" ca="1" si="41"/>
        <v/>
      </c>
      <c r="I97" t="str">
        <f t="shared" ca="1" si="41"/>
        <v/>
      </c>
      <c r="J97" t="str">
        <f t="shared" ca="1" si="41"/>
        <v/>
      </c>
      <c r="K97" t="str">
        <f t="shared" ca="1" si="41"/>
        <v/>
      </c>
      <c r="L97" t="str">
        <f t="shared" ca="1" si="41"/>
        <v/>
      </c>
      <c r="M97" t="str">
        <f t="shared" ca="1" si="41"/>
        <v/>
      </c>
      <c r="N97" t="str">
        <f t="shared" ca="1" si="41"/>
        <v/>
      </c>
      <c r="O97" t="str">
        <f t="shared" ca="1" si="41"/>
        <v/>
      </c>
      <c r="P97" t="str">
        <f t="shared" ca="1" si="41"/>
        <v/>
      </c>
      <c r="Q97" t="str">
        <f t="shared" ca="1" si="41"/>
        <v/>
      </c>
      <c r="R97" t="str">
        <f t="shared" ca="1" si="41"/>
        <v/>
      </c>
      <c r="S97" t="str">
        <f t="shared" ca="1" si="41"/>
        <v/>
      </c>
      <c r="T97" t="str">
        <f t="shared" ca="1" si="41"/>
        <v/>
      </c>
      <c r="U97" t="str">
        <f t="shared" ca="1" si="41"/>
        <v/>
      </c>
      <c r="V97" t="str">
        <f t="shared" ca="1" si="41"/>
        <v/>
      </c>
      <c r="W97" t="str">
        <f t="shared" ca="1" si="41"/>
        <v/>
      </c>
      <c r="X97" t="str">
        <f t="shared" ca="1" si="41"/>
        <v/>
      </c>
      <c r="Y97" t="str">
        <f t="shared" ca="1" si="41"/>
        <v/>
      </c>
      <c r="Z97" t="str">
        <f t="shared" ca="1" si="41"/>
        <v/>
      </c>
      <c r="AA97" t="str">
        <f t="shared" ca="1" si="41"/>
        <v/>
      </c>
    </row>
    <row r="98" spans="1:27" x14ac:dyDescent="0.25">
      <c r="B98" s="30">
        <f t="shared" si="27"/>
        <v>6.3</v>
      </c>
      <c r="C98" t="str">
        <f t="shared" ref="C98:AA98" ca="1" si="42">IF($B$3-C22&lt;0,"",$B$3-C22)</f>
        <v/>
      </c>
      <c r="D98" t="str">
        <f t="shared" ca="1" si="42"/>
        <v/>
      </c>
      <c r="E98" t="str">
        <f t="shared" ca="1" si="42"/>
        <v/>
      </c>
      <c r="F98" t="str">
        <f t="shared" ca="1" si="42"/>
        <v/>
      </c>
      <c r="G98" t="str">
        <f t="shared" ca="1" si="42"/>
        <v/>
      </c>
      <c r="H98" t="str">
        <f t="shared" ca="1" si="42"/>
        <v/>
      </c>
      <c r="I98" t="str">
        <f t="shared" ca="1" si="42"/>
        <v/>
      </c>
      <c r="J98" t="str">
        <f t="shared" ca="1" si="42"/>
        <v/>
      </c>
      <c r="K98" t="str">
        <f t="shared" ca="1" si="42"/>
        <v/>
      </c>
      <c r="L98" t="str">
        <f t="shared" ca="1" si="42"/>
        <v/>
      </c>
      <c r="M98" t="str">
        <f t="shared" ca="1" si="42"/>
        <v/>
      </c>
      <c r="N98" t="str">
        <f t="shared" ca="1" si="42"/>
        <v/>
      </c>
      <c r="O98" t="str">
        <f t="shared" ca="1" si="42"/>
        <v/>
      </c>
      <c r="P98" t="str">
        <f t="shared" ca="1" si="42"/>
        <v/>
      </c>
      <c r="Q98" t="str">
        <f t="shared" ca="1" si="42"/>
        <v/>
      </c>
      <c r="R98" t="str">
        <f t="shared" ca="1" si="42"/>
        <v/>
      </c>
      <c r="S98" t="str">
        <f t="shared" ca="1" si="42"/>
        <v/>
      </c>
      <c r="T98" t="str">
        <f t="shared" ca="1" si="42"/>
        <v/>
      </c>
      <c r="U98" t="str">
        <f t="shared" ca="1" si="42"/>
        <v/>
      </c>
      <c r="V98" t="str">
        <f t="shared" ca="1" si="42"/>
        <v/>
      </c>
      <c r="W98" t="str">
        <f t="shared" ca="1" si="42"/>
        <v/>
      </c>
      <c r="X98" t="str">
        <f t="shared" ca="1" si="42"/>
        <v/>
      </c>
      <c r="Y98" t="str">
        <f t="shared" ca="1" si="42"/>
        <v/>
      </c>
      <c r="Z98" t="str">
        <f t="shared" ca="1" si="42"/>
        <v/>
      </c>
      <c r="AA98" t="str">
        <f t="shared" ca="1" si="42"/>
        <v/>
      </c>
    </row>
    <row r="99" spans="1:27" x14ac:dyDescent="0.25">
      <c r="B99" s="30">
        <f t="shared" si="27"/>
        <v>6.3</v>
      </c>
      <c r="C99" t="str">
        <f t="shared" ref="C99:AA99" ca="1" si="43">IF($B$3-C23&lt;0,"",$B$3-C23)</f>
        <v/>
      </c>
      <c r="D99" t="str">
        <f t="shared" ca="1" si="43"/>
        <v/>
      </c>
      <c r="E99" t="str">
        <f t="shared" ca="1" si="43"/>
        <v/>
      </c>
      <c r="F99" t="str">
        <f t="shared" ca="1" si="43"/>
        <v/>
      </c>
      <c r="G99" t="str">
        <f t="shared" ca="1" si="43"/>
        <v/>
      </c>
      <c r="H99" t="str">
        <f t="shared" ca="1" si="43"/>
        <v/>
      </c>
      <c r="I99" t="str">
        <f t="shared" ca="1" si="43"/>
        <v/>
      </c>
      <c r="J99" t="str">
        <f t="shared" ca="1" si="43"/>
        <v/>
      </c>
      <c r="K99" t="str">
        <f t="shared" ca="1" si="43"/>
        <v/>
      </c>
      <c r="L99" t="str">
        <f t="shared" ca="1" si="43"/>
        <v/>
      </c>
      <c r="M99" t="str">
        <f t="shared" ca="1" si="43"/>
        <v/>
      </c>
      <c r="N99" t="str">
        <f t="shared" ca="1" si="43"/>
        <v/>
      </c>
      <c r="O99" t="str">
        <f t="shared" ca="1" si="43"/>
        <v/>
      </c>
      <c r="P99" t="str">
        <f t="shared" ca="1" si="43"/>
        <v/>
      </c>
      <c r="Q99" t="str">
        <f t="shared" ca="1" si="43"/>
        <v/>
      </c>
      <c r="R99" t="str">
        <f t="shared" ca="1" si="43"/>
        <v/>
      </c>
      <c r="S99" t="str">
        <f t="shared" ca="1" si="43"/>
        <v/>
      </c>
      <c r="T99" t="str">
        <f t="shared" ca="1" si="43"/>
        <v/>
      </c>
      <c r="U99" t="str">
        <f t="shared" ca="1" si="43"/>
        <v/>
      </c>
      <c r="V99" t="str">
        <f t="shared" ca="1" si="43"/>
        <v/>
      </c>
      <c r="W99" t="str">
        <f t="shared" ca="1" si="43"/>
        <v/>
      </c>
      <c r="X99" t="str">
        <f t="shared" ca="1" si="43"/>
        <v/>
      </c>
      <c r="Y99" t="str">
        <f t="shared" ca="1" si="43"/>
        <v/>
      </c>
      <c r="Z99" t="str">
        <f t="shared" ca="1" si="43"/>
        <v/>
      </c>
      <c r="AA99" t="str">
        <f t="shared" ca="1" si="43"/>
        <v/>
      </c>
    </row>
    <row r="100" spans="1:27" x14ac:dyDescent="0.25">
      <c r="B100" s="30">
        <f t="shared" si="27"/>
        <v>6.3</v>
      </c>
      <c r="C100" t="str">
        <f t="shared" ref="C100:AA100" ca="1" si="44">IF($B$3-C24&lt;0,"",$B$3-C24)</f>
        <v/>
      </c>
      <c r="D100" t="str">
        <f t="shared" ca="1" si="44"/>
        <v/>
      </c>
      <c r="E100" t="str">
        <f t="shared" ca="1" si="44"/>
        <v/>
      </c>
      <c r="F100" t="str">
        <f t="shared" ca="1" si="44"/>
        <v/>
      </c>
      <c r="G100" t="str">
        <f t="shared" ca="1" si="44"/>
        <v/>
      </c>
      <c r="H100" t="str">
        <f t="shared" ca="1" si="44"/>
        <v/>
      </c>
      <c r="I100" t="str">
        <f t="shared" ca="1" si="44"/>
        <v/>
      </c>
      <c r="J100" t="str">
        <f t="shared" ca="1" si="44"/>
        <v/>
      </c>
      <c r="K100" t="str">
        <f t="shared" ca="1" si="44"/>
        <v/>
      </c>
      <c r="L100" t="str">
        <f t="shared" ca="1" si="44"/>
        <v/>
      </c>
      <c r="M100" t="str">
        <f t="shared" ca="1" si="44"/>
        <v/>
      </c>
      <c r="N100" t="str">
        <f t="shared" ca="1" si="44"/>
        <v/>
      </c>
      <c r="O100" t="str">
        <f t="shared" ca="1" si="44"/>
        <v/>
      </c>
      <c r="P100" t="str">
        <f t="shared" ca="1" si="44"/>
        <v/>
      </c>
      <c r="Q100" t="str">
        <f t="shared" ca="1" si="44"/>
        <v/>
      </c>
      <c r="R100" t="str">
        <f t="shared" ca="1" si="44"/>
        <v/>
      </c>
      <c r="S100" t="str">
        <f t="shared" ca="1" si="44"/>
        <v/>
      </c>
      <c r="T100" t="str">
        <f t="shared" ca="1" si="44"/>
        <v/>
      </c>
      <c r="U100" t="str">
        <f t="shared" ca="1" si="44"/>
        <v/>
      </c>
      <c r="V100" t="str">
        <f t="shared" ca="1" si="44"/>
        <v/>
      </c>
      <c r="W100" t="str">
        <f t="shared" ca="1" si="44"/>
        <v/>
      </c>
      <c r="X100" t="str">
        <f t="shared" ca="1" si="44"/>
        <v/>
      </c>
      <c r="Y100" t="str">
        <f t="shared" ca="1" si="44"/>
        <v/>
      </c>
      <c r="Z100" t="str">
        <f t="shared" ca="1" si="44"/>
        <v/>
      </c>
      <c r="AA100" t="str">
        <f t="shared" ca="1" si="44"/>
        <v/>
      </c>
    </row>
    <row r="101" spans="1:27" x14ac:dyDescent="0.25">
      <c r="B101" s="30">
        <f t="shared" si="27"/>
        <v>6.3</v>
      </c>
      <c r="C101" t="str">
        <f t="shared" ref="C101:AA101" ca="1" si="45">IF($B$3-C25&lt;0,"",$B$3-C25)</f>
        <v/>
      </c>
      <c r="D101" t="str">
        <f t="shared" ca="1" si="45"/>
        <v/>
      </c>
      <c r="E101" t="str">
        <f t="shared" ca="1" si="45"/>
        <v/>
      </c>
      <c r="F101" t="str">
        <f t="shared" ca="1" si="45"/>
        <v/>
      </c>
      <c r="G101" t="str">
        <f t="shared" ca="1" si="45"/>
        <v/>
      </c>
      <c r="H101" t="str">
        <f t="shared" ca="1" si="45"/>
        <v/>
      </c>
      <c r="I101" t="str">
        <f t="shared" ca="1" si="45"/>
        <v/>
      </c>
      <c r="J101" t="str">
        <f t="shared" ca="1" si="45"/>
        <v/>
      </c>
      <c r="K101" t="str">
        <f t="shared" ca="1" si="45"/>
        <v/>
      </c>
      <c r="L101" t="str">
        <f t="shared" ca="1" si="45"/>
        <v/>
      </c>
      <c r="M101" t="str">
        <f t="shared" ca="1" si="45"/>
        <v/>
      </c>
      <c r="N101" t="str">
        <f t="shared" ca="1" si="45"/>
        <v/>
      </c>
      <c r="O101" t="str">
        <f t="shared" ca="1" si="45"/>
        <v/>
      </c>
      <c r="P101" t="str">
        <f t="shared" ca="1" si="45"/>
        <v/>
      </c>
      <c r="Q101" t="str">
        <f t="shared" ca="1" si="45"/>
        <v/>
      </c>
      <c r="R101" t="str">
        <f t="shared" ca="1" si="45"/>
        <v/>
      </c>
      <c r="S101" t="str">
        <f t="shared" ca="1" si="45"/>
        <v/>
      </c>
      <c r="T101" t="str">
        <f t="shared" ca="1" si="45"/>
        <v/>
      </c>
      <c r="U101" t="str">
        <f t="shared" ca="1" si="45"/>
        <v/>
      </c>
      <c r="V101" t="str">
        <f t="shared" ca="1" si="45"/>
        <v/>
      </c>
      <c r="W101" t="str">
        <f t="shared" ca="1" si="45"/>
        <v/>
      </c>
      <c r="X101" t="str">
        <f t="shared" ca="1" si="45"/>
        <v/>
      </c>
      <c r="Y101" t="str">
        <f t="shared" ca="1" si="45"/>
        <v/>
      </c>
      <c r="Z101" t="str">
        <f t="shared" ca="1" si="45"/>
        <v/>
      </c>
      <c r="AA101" t="str">
        <f t="shared" ca="1" si="45"/>
        <v/>
      </c>
    </row>
    <row r="102" spans="1:27" x14ac:dyDescent="0.25">
      <c r="B102" s="30">
        <f t="shared" si="27"/>
        <v>6.3</v>
      </c>
      <c r="C102" t="str">
        <f t="shared" ref="C102:AA102" ca="1" si="46">IF($B$3-C26&lt;0,"",$B$3-C26)</f>
        <v/>
      </c>
      <c r="D102" t="str">
        <f t="shared" ca="1" si="46"/>
        <v/>
      </c>
      <c r="E102" t="str">
        <f t="shared" ca="1" si="46"/>
        <v/>
      </c>
      <c r="F102" t="str">
        <f t="shared" ca="1" si="46"/>
        <v/>
      </c>
      <c r="G102" t="str">
        <f t="shared" ca="1" si="46"/>
        <v/>
      </c>
      <c r="H102" t="str">
        <f t="shared" ca="1" si="46"/>
        <v/>
      </c>
      <c r="I102" t="str">
        <f t="shared" ca="1" si="46"/>
        <v/>
      </c>
      <c r="J102" t="str">
        <f t="shared" ca="1" si="46"/>
        <v/>
      </c>
      <c r="K102" t="str">
        <f t="shared" ca="1" si="46"/>
        <v/>
      </c>
      <c r="L102" t="str">
        <f t="shared" ca="1" si="46"/>
        <v/>
      </c>
      <c r="M102" t="str">
        <f t="shared" ca="1" si="46"/>
        <v/>
      </c>
      <c r="N102" t="str">
        <f t="shared" ca="1" si="46"/>
        <v/>
      </c>
      <c r="O102" t="str">
        <f t="shared" ca="1" si="46"/>
        <v/>
      </c>
      <c r="P102" t="str">
        <f t="shared" ca="1" si="46"/>
        <v/>
      </c>
      <c r="Q102" t="str">
        <f t="shared" ca="1" si="46"/>
        <v/>
      </c>
      <c r="R102" t="str">
        <f t="shared" ca="1" si="46"/>
        <v/>
      </c>
      <c r="S102" t="str">
        <f t="shared" ca="1" si="46"/>
        <v/>
      </c>
      <c r="T102" t="str">
        <f t="shared" ca="1" si="46"/>
        <v/>
      </c>
      <c r="U102" t="str">
        <f t="shared" ca="1" si="46"/>
        <v/>
      </c>
      <c r="V102" t="str">
        <f t="shared" ca="1" si="46"/>
        <v/>
      </c>
      <c r="W102" t="str">
        <f t="shared" ca="1" si="46"/>
        <v/>
      </c>
      <c r="X102" t="str">
        <f t="shared" ca="1" si="46"/>
        <v/>
      </c>
      <c r="Y102" t="str">
        <f t="shared" ca="1" si="46"/>
        <v/>
      </c>
      <c r="Z102" t="str">
        <f t="shared" ca="1" si="46"/>
        <v/>
      </c>
      <c r="AA102" t="str">
        <f t="shared" ca="1" si="46"/>
        <v/>
      </c>
    </row>
    <row r="103" spans="1:27" x14ac:dyDescent="0.25">
      <c r="B103" s="30">
        <f t="shared" si="27"/>
        <v>6.3</v>
      </c>
      <c r="C103" t="str">
        <f t="shared" ref="C103:AA103" ca="1" si="47">IF($B$3-C27&lt;0,"",$B$3-C27)</f>
        <v/>
      </c>
      <c r="D103" t="str">
        <f t="shared" ca="1" si="47"/>
        <v/>
      </c>
      <c r="E103" t="str">
        <f t="shared" ca="1" si="47"/>
        <v/>
      </c>
      <c r="F103" t="str">
        <f t="shared" ca="1" si="47"/>
        <v/>
      </c>
      <c r="G103" t="str">
        <f t="shared" ca="1" si="47"/>
        <v/>
      </c>
      <c r="H103" t="str">
        <f t="shared" ca="1" si="47"/>
        <v/>
      </c>
      <c r="I103" t="str">
        <f t="shared" ca="1" si="47"/>
        <v/>
      </c>
      <c r="J103" t="str">
        <f t="shared" ca="1" si="47"/>
        <v/>
      </c>
      <c r="K103" t="str">
        <f t="shared" ca="1" si="47"/>
        <v/>
      </c>
      <c r="L103" t="str">
        <f t="shared" ca="1" si="47"/>
        <v/>
      </c>
      <c r="M103" t="str">
        <f t="shared" ca="1" si="47"/>
        <v/>
      </c>
      <c r="N103" t="str">
        <f t="shared" ca="1" si="47"/>
        <v/>
      </c>
      <c r="O103" t="str">
        <f t="shared" ca="1" si="47"/>
        <v/>
      </c>
      <c r="P103" t="str">
        <f t="shared" ca="1" si="47"/>
        <v/>
      </c>
      <c r="Q103" t="str">
        <f t="shared" ca="1" si="47"/>
        <v/>
      </c>
      <c r="R103" t="str">
        <f t="shared" ca="1" si="47"/>
        <v/>
      </c>
      <c r="S103" t="str">
        <f t="shared" ca="1" si="47"/>
        <v/>
      </c>
      <c r="T103" t="str">
        <f t="shared" ca="1" si="47"/>
        <v/>
      </c>
      <c r="U103" t="str">
        <f t="shared" ca="1" si="47"/>
        <v/>
      </c>
      <c r="V103" t="str">
        <f t="shared" ca="1" si="47"/>
        <v/>
      </c>
      <c r="W103" t="str">
        <f t="shared" ca="1" si="47"/>
        <v/>
      </c>
      <c r="X103" t="str">
        <f t="shared" ca="1" si="47"/>
        <v/>
      </c>
      <c r="Y103" t="str">
        <f t="shared" ca="1" si="47"/>
        <v/>
      </c>
      <c r="Z103" t="str">
        <f t="shared" ca="1" si="47"/>
        <v/>
      </c>
      <c r="AA103" t="str">
        <f t="shared" ca="1" si="47"/>
        <v/>
      </c>
    </row>
    <row r="104" spans="1:27" x14ac:dyDescent="0.25">
      <c r="B104" s="30">
        <f t="shared" si="27"/>
        <v>6.3</v>
      </c>
      <c r="C104" t="str">
        <f t="shared" ref="C104:AA104" ca="1" si="48">IF($B$3-C28&lt;0,"",$B$3-C28)</f>
        <v/>
      </c>
      <c r="D104" t="str">
        <f t="shared" ca="1" si="48"/>
        <v/>
      </c>
      <c r="E104" t="str">
        <f t="shared" ca="1" si="48"/>
        <v/>
      </c>
      <c r="F104" t="str">
        <f t="shared" ca="1" si="48"/>
        <v/>
      </c>
      <c r="G104" t="str">
        <f t="shared" ca="1" si="48"/>
        <v/>
      </c>
      <c r="H104" t="str">
        <f t="shared" ca="1" si="48"/>
        <v/>
      </c>
      <c r="I104" t="str">
        <f t="shared" ca="1" si="48"/>
        <v/>
      </c>
      <c r="J104" t="str">
        <f t="shared" ca="1" si="48"/>
        <v/>
      </c>
      <c r="K104" t="str">
        <f t="shared" ca="1" si="48"/>
        <v/>
      </c>
      <c r="L104" t="str">
        <f t="shared" ca="1" si="48"/>
        <v/>
      </c>
      <c r="M104" t="str">
        <f t="shared" ca="1" si="48"/>
        <v/>
      </c>
      <c r="N104" t="str">
        <f t="shared" ca="1" si="48"/>
        <v/>
      </c>
      <c r="O104" t="str">
        <f t="shared" ca="1" si="48"/>
        <v/>
      </c>
      <c r="P104" t="str">
        <f t="shared" ca="1" si="48"/>
        <v/>
      </c>
      <c r="Q104" t="str">
        <f t="shared" ca="1" si="48"/>
        <v/>
      </c>
      <c r="R104" t="str">
        <f t="shared" ca="1" si="48"/>
        <v/>
      </c>
      <c r="S104" t="str">
        <f t="shared" ca="1" si="48"/>
        <v/>
      </c>
      <c r="T104" t="str">
        <f t="shared" ca="1" si="48"/>
        <v/>
      </c>
      <c r="U104" t="str">
        <f t="shared" ca="1" si="48"/>
        <v/>
      </c>
      <c r="V104" t="str">
        <f t="shared" ca="1" si="48"/>
        <v/>
      </c>
      <c r="W104" t="str">
        <f t="shared" ca="1" si="48"/>
        <v/>
      </c>
      <c r="X104" t="str">
        <f t="shared" ca="1" si="48"/>
        <v/>
      </c>
      <c r="Y104" t="str">
        <f t="shared" ca="1" si="48"/>
        <v/>
      </c>
      <c r="Z104" t="str">
        <f t="shared" ca="1" si="48"/>
        <v/>
      </c>
      <c r="AA104" t="str">
        <f t="shared" ca="1" si="48"/>
        <v/>
      </c>
    </row>
    <row r="105" spans="1:27" s="25" customFormat="1" x14ac:dyDescent="0.25">
      <c r="B105" s="30">
        <f t="shared" si="27"/>
        <v>6.3</v>
      </c>
      <c r="C105" t="str">
        <f t="shared" ref="C105:AA105" ca="1" si="49">IF($B$3-C29&lt;0,"",$B$3-C29)</f>
        <v/>
      </c>
      <c r="D105" t="str">
        <f t="shared" ca="1" si="49"/>
        <v/>
      </c>
      <c r="E105" t="str">
        <f t="shared" ca="1" si="49"/>
        <v/>
      </c>
      <c r="F105" t="str">
        <f t="shared" ca="1" si="49"/>
        <v/>
      </c>
      <c r="G105" t="str">
        <f t="shared" ca="1" si="49"/>
        <v/>
      </c>
      <c r="H105" t="str">
        <f t="shared" ca="1" si="49"/>
        <v/>
      </c>
      <c r="I105" t="str">
        <f t="shared" ca="1" si="49"/>
        <v/>
      </c>
      <c r="J105" t="str">
        <f t="shared" ca="1" si="49"/>
        <v/>
      </c>
      <c r="K105" t="str">
        <f t="shared" ca="1" si="49"/>
        <v/>
      </c>
      <c r="L105" t="str">
        <f t="shared" ca="1" si="49"/>
        <v/>
      </c>
      <c r="M105" t="str">
        <f t="shared" ca="1" si="49"/>
        <v/>
      </c>
      <c r="N105" t="str">
        <f t="shared" ca="1" si="49"/>
        <v/>
      </c>
      <c r="O105" t="str">
        <f t="shared" ca="1" si="49"/>
        <v/>
      </c>
      <c r="P105" t="str">
        <f t="shared" ca="1" si="49"/>
        <v/>
      </c>
      <c r="Q105" t="str">
        <f t="shared" ca="1" si="49"/>
        <v/>
      </c>
      <c r="R105" t="str">
        <f t="shared" ca="1" si="49"/>
        <v/>
      </c>
      <c r="S105" t="str">
        <f t="shared" ca="1" si="49"/>
        <v/>
      </c>
      <c r="T105" t="str">
        <f t="shared" ca="1" si="49"/>
        <v/>
      </c>
      <c r="U105" t="str">
        <f t="shared" ca="1" si="49"/>
        <v/>
      </c>
      <c r="V105" t="str">
        <f t="shared" ca="1" si="49"/>
        <v/>
      </c>
      <c r="W105" t="str">
        <f t="shared" ca="1" si="49"/>
        <v/>
      </c>
      <c r="X105" t="str">
        <f t="shared" ca="1" si="49"/>
        <v/>
      </c>
      <c r="Y105" t="str">
        <f t="shared" ca="1" si="49"/>
        <v/>
      </c>
      <c r="Z105" t="str">
        <f t="shared" ca="1" si="49"/>
        <v/>
      </c>
      <c r="AA105" t="str">
        <f t="shared" ca="1" si="49"/>
        <v/>
      </c>
    </row>
    <row r="106" spans="1:27" s="27" customFormat="1" x14ac:dyDescent="0.25">
      <c r="A106" s="29"/>
      <c r="B106" s="29"/>
      <c r="C106" s="28">
        <f>C82</f>
        <v>3.7</v>
      </c>
      <c r="D106" s="28">
        <f t="shared" ref="D106:AA106" si="50">D82</f>
        <v>4</v>
      </c>
      <c r="E106" s="28">
        <f t="shared" si="50"/>
        <v>4.3</v>
      </c>
      <c r="F106" s="28">
        <f t="shared" si="50"/>
        <v>4.5999999999999996</v>
      </c>
      <c r="G106" s="28">
        <f t="shared" si="50"/>
        <v>4.8999999999999995</v>
      </c>
      <c r="H106" s="28">
        <f t="shared" si="50"/>
        <v>5.1999999999999993</v>
      </c>
      <c r="I106" s="28">
        <f t="shared" si="50"/>
        <v>5.4999999999999991</v>
      </c>
      <c r="J106" s="28">
        <f t="shared" si="50"/>
        <v>5.7999999999999989</v>
      </c>
      <c r="K106" s="28">
        <f t="shared" si="50"/>
        <v>6.0999999999999988</v>
      </c>
      <c r="L106" s="28">
        <f t="shared" si="50"/>
        <v>6.3</v>
      </c>
      <c r="M106" s="28">
        <f t="shared" si="50"/>
        <v>6.3</v>
      </c>
      <c r="N106" s="28">
        <f t="shared" si="50"/>
        <v>6.3</v>
      </c>
      <c r="O106" s="28">
        <f t="shared" si="50"/>
        <v>6.3</v>
      </c>
      <c r="P106" s="28">
        <f t="shared" si="50"/>
        <v>6.3</v>
      </c>
      <c r="Q106" s="28">
        <f t="shared" si="50"/>
        <v>6.3</v>
      </c>
      <c r="R106" s="28">
        <f t="shared" si="50"/>
        <v>6.3</v>
      </c>
      <c r="S106" s="28">
        <f t="shared" si="50"/>
        <v>6.3</v>
      </c>
      <c r="T106" s="28">
        <f t="shared" si="50"/>
        <v>6.3</v>
      </c>
      <c r="U106" s="28">
        <f t="shared" si="50"/>
        <v>6.3</v>
      </c>
      <c r="V106" s="28">
        <f t="shared" si="50"/>
        <v>6.3</v>
      </c>
      <c r="W106" s="28">
        <f t="shared" si="50"/>
        <v>6.3</v>
      </c>
      <c r="X106" s="28">
        <f t="shared" si="50"/>
        <v>6.3</v>
      </c>
      <c r="Y106" s="28">
        <f t="shared" si="50"/>
        <v>6.3</v>
      </c>
      <c r="Z106" s="28">
        <f t="shared" si="50"/>
        <v>6.3</v>
      </c>
      <c r="AA106" s="28">
        <f t="shared" si="50"/>
        <v>6.3</v>
      </c>
    </row>
    <row r="107" spans="1:27" x14ac:dyDescent="0.25">
      <c r="A107" s="30">
        <f>A31</f>
        <v>3.7</v>
      </c>
      <c r="B107" s="30">
        <f>B31</f>
        <v>3.7</v>
      </c>
      <c r="C107" t="str">
        <f ca="1">IF($B$3-C31&lt;0,"",$B$3-C31)</f>
        <v/>
      </c>
      <c r="D107" t="str">
        <f t="shared" ref="D107:AA107" ca="1" si="51">IF($B$3-D31&lt;0,"",$B$3-D31)</f>
        <v/>
      </c>
      <c r="E107" t="str">
        <f t="shared" ca="1" si="51"/>
        <v/>
      </c>
      <c r="F107" t="str">
        <f t="shared" ca="1" si="51"/>
        <v/>
      </c>
      <c r="G107" t="str">
        <f t="shared" ca="1" si="51"/>
        <v/>
      </c>
      <c r="H107" t="str">
        <f t="shared" ca="1" si="51"/>
        <v/>
      </c>
      <c r="I107" t="str">
        <f t="shared" ca="1" si="51"/>
        <v/>
      </c>
      <c r="J107" t="str">
        <f t="shared" ca="1" si="51"/>
        <v/>
      </c>
      <c r="K107" t="str">
        <f t="shared" ca="1" si="51"/>
        <v/>
      </c>
      <c r="L107" t="str">
        <f t="shared" ca="1" si="51"/>
        <v/>
      </c>
      <c r="M107" t="str">
        <f t="shared" ca="1" si="51"/>
        <v/>
      </c>
      <c r="N107" t="str">
        <f t="shared" ca="1" si="51"/>
        <v/>
      </c>
      <c r="O107" t="str">
        <f t="shared" ca="1" si="51"/>
        <v/>
      </c>
      <c r="P107" t="str">
        <f t="shared" ca="1" si="51"/>
        <v/>
      </c>
      <c r="Q107" t="str">
        <f t="shared" ca="1" si="51"/>
        <v/>
      </c>
      <c r="R107" t="str">
        <f t="shared" ca="1" si="51"/>
        <v/>
      </c>
      <c r="S107" t="str">
        <f t="shared" ca="1" si="51"/>
        <v/>
      </c>
      <c r="T107" t="str">
        <f t="shared" ca="1" si="51"/>
        <v/>
      </c>
      <c r="U107" t="str">
        <f t="shared" ca="1" si="51"/>
        <v/>
      </c>
      <c r="V107" t="str">
        <f t="shared" ca="1" si="51"/>
        <v/>
      </c>
      <c r="W107" t="str">
        <f t="shared" ca="1" si="51"/>
        <v/>
      </c>
      <c r="X107" t="str">
        <f t="shared" ca="1" si="51"/>
        <v/>
      </c>
      <c r="Y107" t="str">
        <f t="shared" ca="1" si="51"/>
        <v/>
      </c>
      <c r="Z107" t="str">
        <f t="shared" ca="1" si="51"/>
        <v/>
      </c>
      <c r="AA107" t="str">
        <f t="shared" ca="1" si="51"/>
        <v/>
      </c>
    </row>
    <row r="108" spans="1:27" x14ac:dyDescent="0.25">
      <c r="A108" s="30">
        <f t="shared" ref="A108:A129" si="52">A32</f>
        <v>4</v>
      </c>
      <c r="B108" s="30">
        <f t="shared" ref="B108:B129" si="53">B32</f>
        <v>4</v>
      </c>
      <c r="C108" t="str">
        <f t="shared" ref="C108:AA108" ca="1" si="54">IF($B$3-C32&lt;0,"",$B$3-C32)</f>
        <v/>
      </c>
      <c r="D108" t="str">
        <f t="shared" ca="1" si="54"/>
        <v/>
      </c>
      <c r="E108" t="str">
        <f t="shared" ca="1" si="54"/>
        <v/>
      </c>
      <c r="F108" t="str">
        <f t="shared" ca="1" si="54"/>
        <v/>
      </c>
      <c r="G108" t="str">
        <f t="shared" ca="1" si="54"/>
        <v/>
      </c>
      <c r="H108" t="str">
        <f t="shared" ca="1" si="54"/>
        <v/>
      </c>
      <c r="I108" t="str">
        <f t="shared" ca="1" si="54"/>
        <v/>
      </c>
      <c r="J108" t="str">
        <f t="shared" ca="1" si="54"/>
        <v/>
      </c>
      <c r="K108" t="str">
        <f t="shared" ca="1" si="54"/>
        <v/>
      </c>
      <c r="L108" t="str">
        <f t="shared" ca="1" si="54"/>
        <v/>
      </c>
      <c r="M108" t="str">
        <f t="shared" ca="1" si="54"/>
        <v/>
      </c>
      <c r="N108" t="str">
        <f t="shared" ca="1" si="54"/>
        <v/>
      </c>
      <c r="O108" t="str">
        <f t="shared" ca="1" si="54"/>
        <v/>
      </c>
      <c r="P108" t="str">
        <f t="shared" ca="1" si="54"/>
        <v/>
      </c>
      <c r="Q108" t="str">
        <f t="shared" ca="1" si="54"/>
        <v/>
      </c>
      <c r="R108" t="str">
        <f t="shared" ca="1" si="54"/>
        <v/>
      </c>
      <c r="S108" t="str">
        <f t="shared" ca="1" si="54"/>
        <v/>
      </c>
      <c r="T108" t="str">
        <f t="shared" ca="1" si="54"/>
        <v/>
      </c>
      <c r="U108" t="str">
        <f t="shared" ca="1" si="54"/>
        <v/>
      </c>
      <c r="V108" t="str">
        <f t="shared" ca="1" si="54"/>
        <v/>
      </c>
      <c r="W108" t="str">
        <f t="shared" ca="1" si="54"/>
        <v/>
      </c>
      <c r="X108" t="str">
        <f t="shared" ca="1" si="54"/>
        <v/>
      </c>
      <c r="Y108" t="str">
        <f t="shared" ca="1" si="54"/>
        <v/>
      </c>
      <c r="Z108" t="str">
        <f t="shared" ca="1" si="54"/>
        <v/>
      </c>
      <c r="AA108" t="str">
        <f t="shared" ca="1" si="54"/>
        <v/>
      </c>
    </row>
    <row r="109" spans="1:27" x14ac:dyDescent="0.25">
      <c r="A109" s="30">
        <f t="shared" si="52"/>
        <v>4.3</v>
      </c>
      <c r="B109" s="30">
        <f t="shared" si="53"/>
        <v>4.3</v>
      </c>
      <c r="C109" t="str">
        <f t="shared" ref="C109:AA109" ca="1" si="55">IF($B$3-C33&lt;0,"",$B$3-C33)</f>
        <v/>
      </c>
      <c r="D109" t="str">
        <f t="shared" ca="1" si="55"/>
        <v/>
      </c>
      <c r="E109" t="str">
        <f t="shared" ca="1" si="55"/>
        <v/>
      </c>
      <c r="F109" t="str">
        <f t="shared" ca="1" si="55"/>
        <v/>
      </c>
      <c r="G109" t="str">
        <f t="shared" ca="1" si="55"/>
        <v/>
      </c>
      <c r="H109" t="str">
        <f t="shared" ca="1" si="55"/>
        <v/>
      </c>
      <c r="I109" t="str">
        <f t="shared" ca="1" si="55"/>
        <v/>
      </c>
      <c r="J109" t="str">
        <f t="shared" ca="1" si="55"/>
        <v/>
      </c>
      <c r="K109" t="str">
        <f t="shared" ca="1" si="55"/>
        <v/>
      </c>
      <c r="L109" t="str">
        <f t="shared" ca="1" si="55"/>
        <v/>
      </c>
      <c r="M109" t="str">
        <f t="shared" ca="1" si="55"/>
        <v/>
      </c>
      <c r="N109" t="str">
        <f t="shared" ca="1" si="55"/>
        <v/>
      </c>
      <c r="O109" t="str">
        <f t="shared" ca="1" si="55"/>
        <v/>
      </c>
      <c r="P109" t="str">
        <f t="shared" ca="1" si="55"/>
        <v/>
      </c>
      <c r="Q109" t="str">
        <f t="shared" ca="1" si="55"/>
        <v/>
      </c>
      <c r="R109" t="str">
        <f t="shared" ca="1" si="55"/>
        <v/>
      </c>
      <c r="S109" t="str">
        <f t="shared" ca="1" si="55"/>
        <v/>
      </c>
      <c r="T109" t="str">
        <f t="shared" ca="1" si="55"/>
        <v/>
      </c>
      <c r="U109" t="str">
        <f t="shared" ca="1" si="55"/>
        <v/>
      </c>
      <c r="V109" t="str">
        <f t="shared" ca="1" si="55"/>
        <v/>
      </c>
      <c r="W109" t="str">
        <f t="shared" ca="1" si="55"/>
        <v/>
      </c>
      <c r="X109" t="str">
        <f t="shared" ca="1" si="55"/>
        <v/>
      </c>
      <c r="Y109" t="str">
        <f t="shared" ca="1" si="55"/>
        <v/>
      </c>
      <c r="Z109" t="str">
        <f t="shared" ca="1" si="55"/>
        <v/>
      </c>
      <c r="AA109" t="str">
        <f t="shared" ca="1" si="55"/>
        <v/>
      </c>
    </row>
    <row r="110" spans="1:27" x14ac:dyDescent="0.25">
      <c r="A110" s="30">
        <f t="shared" si="52"/>
        <v>4.5999999999999996</v>
      </c>
      <c r="B110" s="30">
        <f t="shared" si="53"/>
        <v>4.5999999999999996</v>
      </c>
      <c r="C110" t="str">
        <f t="shared" ref="C110:AA110" ca="1" si="56">IF($B$3-C34&lt;0,"",$B$3-C34)</f>
        <v/>
      </c>
      <c r="D110" t="str">
        <f t="shared" ca="1" si="56"/>
        <v/>
      </c>
      <c r="E110" t="str">
        <f t="shared" ca="1" si="56"/>
        <v/>
      </c>
      <c r="F110" t="str">
        <f t="shared" ca="1" si="56"/>
        <v/>
      </c>
      <c r="G110" t="str">
        <f t="shared" ca="1" si="56"/>
        <v/>
      </c>
      <c r="H110" t="str">
        <f t="shared" ca="1" si="56"/>
        <v/>
      </c>
      <c r="I110" t="str">
        <f t="shared" ca="1" si="56"/>
        <v/>
      </c>
      <c r="J110" t="str">
        <f t="shared" ca="1" si="56"/>
        <v/>
      </c>
      <c r="K110" t="str">
        <f t="shared" ca="1" si="56"/>
        <v/>
      </c>
      <c r="L110" t="str">
        <f t="shared" ca="1" si="56"/>
        <v/>
      </c>
      <c r="M110" t="str">
        <f t="shared" ca="1" si="56"/>
        <v/>
      </c>
      <c r="N110" t="str">
        <f t="shared" ca="1" si="56"/>
        <v/>
      </c>
      <c r="O110" t="str">
        <f t="shared" ca="1" si="56"/>
        <v/>
      </c>
      <c r="P110" t="str">
        <f t="shared" ca="1" si="56"/>
        <v/>
      </c>
      <c r="Q110" t="str">
        <f t="shared" ca="1" si="56"/>
        <v/>
      </c>
      <c r="R110" t="str">
        <f t="shared" ca="1" si="56"/>
        <v/>
      </c>
      <c r="S110" t="str">
        <f t="shared" ca="1" si="56"/>
        <v/>
      </c>
      <c r="T110" t="str">
        <f t="shared" ca="1" si="56"/>
        <v/>
      </c>
      <c r="U110" t="str">
        <f t="shared" ca="1" si="56"/>
        <v/>
      </c>
      <c r="V110" t="str">
        <f t="shared" ca="1" si="56"/>
        <v/>
      </c>
      <c r="W110" t="str">
        <f t="shared" ca="1" si="56"/>
        <v/>
      </c>
      <c r="X110" t="str">
        <f t="shared" ca="1" si="56"/>
        <v/>
      </c>
      <c r="Y110" t="str">
        <f t="shared" ca="1" si="56"/>
        <v/>
      </c>
      <c r="Z110" t="str">
        <f t="shared" ca="1" si="56"/>
        <v/>
      </c>
      <c r="AA110" t="str">
        <f t="shared" ca="1" si="56"/>
        <v/>
      </c>
    </row>
    <row r="111" spans="1:27" x14ac:dyDescent="0.25">
      <c r="A111" s="30">
        <f t="shared" si="52"/>
        <v>4.8999999999999995</v>
      </c>
      <c r="B111" s="30">
        <f t="shared" si="53"/>
        <v>4.8999999999999995</v>
      </c>
      <c r="C111" t="str">
        <f t="shared" ref="C111:AA111" ca="1" si="57">IF($B$3-C35&lt;0,"",$B$3-C35)</f>
        <v/>
      </c>
      <c r="D111" t="str">
        <f t="shared" ca="1" si="57"/>
        <v/>
      </c>
      <c r="E111" t="str">
        <f t="shared" ca="1" si="57"/>
        <v/>
      </c>
      <c r="F111" t="str">
        <f t="shared" ca="1" si="57"/>
        <v/>
      </c>
      <c r="G111" t="str">
        <f t="shared" ca="1" si="57"/>
        <v/>
      </c>
      <c r="H111" t="str">
        <f t="shared" ca="1" si="57"/>
        <v/>
      </c>
      <c r="I111" t="str">
        <f t="shared" ca="1" si="57"/>
        <v/>
      </c>
      <c r="J111" t="str">
        <f t="shared" ca="1" si="57"/>
        <v/>
      </c>
      <c r="K111" t="str">
        <f t="shared" ca="1" si="57"/>
        <v/>
      </c>
      <c r="L111" t="str">
        <f t="shared" ca="1" si="57"/>
        <v/>
      </c>
      <c r="M111" t="str">
        <f t="shared" ca="1" si="57"/>
        <v/>
      </c>
      <c r="N111" t="str">
        <f t="shared" ca="1" si="57"/>
        <v/>
      </c>
      <c r="O111" t="str">
        <f t="shared" ca="1" si="57"/>
        <v/>
      </c>
      <c r="P111" t="str">
        <f t="shared" ca="1" si="57"/>
        <v/>
      </c>
      <c r="Q111" t="str">
        <f t="shared" ca="1" si="57"/>
        <v/>
      </c>
      <c r="R111" t="str">
        <f t="shared" ca="1" si="57"/>
        <v/>
      </c>
      <c r="S111" t="str">
        <f t="shared" ca="1" si="57"/>
        <v/>
      </c>
      <c r="T111" t="str">
        <f t="shared" ca="1" si="57"/>
        <v/>
      </c>
      <c r="U111" t="str">
        <f t="shared" ca="1" si="57"/>
        <v/>
      </c>
      <c r="V111" t="str">
        <f t="shared" ca="1" si="57"/>
        <v/>
      </c>
      <c r="W111" t="str">
        <f t="shared" ca="1" si="57"/>
        <v/>
      </c>
      <c r="X111" t="str">
        <f t="shared" ca="1" si="57"/>
        <v/>
      </c>
      <c r="Y111" t="str">
        <f t="shared" ca="1" si="57"/>
        <v/>
      </c>
      <c r="Z111" t="str">
        <f t="shared" ca="1" si="57"/>
        <v/>
      </c>
      <c r="AA111" t="str">
        <f t="shared" ca="1" si="57"/>
        <v/>
      </c>
    </row>
    <row r="112" spans="1:27" x14ac:dyDescent="0.25">
      <c r="A112" s="30">
        <f t="shared" si="52"/>
        <v>5.1999999999999993</v>
      </c>
      <c r="B112" s="30">
        <f t="shared" si="53"/>
        <v>5.1999999999999993</v>
      </c>
      <c r="C112" t="str">
        <f t="shared" ref="C112:AA112" ca="1" si="58">IF($B$3-C36&lt;0,"",$B$3-C36)</f>
        <v/>
      </c>
      <c r="D112" t="str">
        <f t="shared" ca="1" si="58"/>
        <v/>
      </c>
      <c r="E112" t="str">
        <f t="shared" ca="1" si="58"/>
        <v/>
      </c>
      <c r="F112" t="str">
        <f t="shared" ca="1" si="58"/>
        <v/>
      </c>
      <c r="G112" t="str">
        <f t="shared" ca="1" si="58"/>
        <v/>
      </c>
      <c r="H112" t="str">
        <f t="shared" ca="1" si="58"/>
        <v/>
      </c>
      <c r="I112" t="str">
        <f t="shared" ca="1" si="58"/>
        <v/>
      </c>
      <c r="J112" t="str">
        <f t="shared" ca="1" si="58"/>
        <v/>
      </c>
      <c r="K112" t="str">
        <f t="shared" ca="1" si="58"/>
        <v/>
      </c>
      <c r="L112" t="str">
        <f t="shared" ca="1" si="58"/>
        <v/>
      </c>
      <c r="M112" t="str">
        <f t="shared" ca="1" si="58"/>
        <v/>
      </c>
      <c r="N112" t="str">
        <f t="shared" ca="1" si="58"/>
        <v/>
      </c>
      <c r="O112" t="str">
        <f t="shared" ca="1" si="58"/>
        <v/>
      </c>
      <c r="P112" t="str">
        <f t="shared" ca="1" si="58"/>
        <v/>
      </c>
      <c r="Q112" t="str">
        <f t="shared" ca="1" si="58"/>
        <v/>
      </c>
      <c r="R112" t="str">
        <f t="shared" ca="1" si="58"/>
        <v/>
      </c>
      <c r="S112" t="str">
        <f t="shared" ca="1" si="58"/>
        <v/>
      </c>
      <c r="T112" t="str">
        <f t="shared" ca="1" si="58"/>
        <v/>
      </c>
      <c r="U112" t="str">
        <f t="shared" ca="1" si="58"/>
        <v/>
      </c>
      <c r="V112" t="str">
        <f t="shared" ca="1" si="58"/>
        <v/>
      </c>
      <c r="W112" t="str">
        <f t="shared" ca="1" si="58"/>
        <v/>
      </c>
      <c r="X112" t="str">
        <f t="shared" ca="1" si="58"/>
        <v/>
      </c>
      <c r="Y112" t="str">
        <f t="shared" ca="1" si="58"/>
        <v/>
      </c>
      <c r="Z112" t="str">
        <f t="shared" ca="1" si="58"/>
        <v/>
      </c>
      <c r="AA112" t="str">
        <f t="shared" ca="1" si="58"/>
        <v/>
      </c>
    </row>
    <row r="113" spans="1:27" x14ac:dyDescent="0.25">
      <c r="A113" s="30">
        <f t="shared" si="52"/>
        <v>5.4999999999999991</v>
      </c>
      <c r="B113" s="30">
        <f t="shared" si="53"/>
        <v>5.4999999999999991</v>
      </c>
      <c r="C113" t="str">
        <f t="shared" ref="C113:AA113" ca="1" si="59">IF($B$3-C37&lt;0,"",$B$3-C37)</f>
        <v/>
      </c>
      <c r="D113" t="str">
        <f t="shared" ca="1" si="59"/>
        <v/>
      </c>
      <c r="E113" t="str">
        <f t="shared" ca="1" si="59"/>
        <v/>
      </c>
      <c r="F113" t="str">
        <f t="shared" ca="1" si="59"/>
        <v/>
      </c>
      <c r="G113" t="str">
        <f t="shared" ca="1" si="59"/>
        <v/>
      </c>
      <c r="H113" t="str">
        <f t="shared" ca="1" si="59"/>
        <v/>
      </c>
      <c r="I113" t="str">
        <f t="shared" ca="1" si="59"/>
        <v/>
      </c>
      <c r="J113" t="str">
        <f t="shared" ca="1" si="59"/>
        <v/>
      </c>
      <c r="K113" t="str">
        <f t="shared" ca="1" si="59"/>
        <v/>
      </c>
      <c r="L113" t="str">
        <f t="shared" ca="1" si="59"/>
        <v/>
      </c>
      <c r="M113" t="str">
        <f t="shared" ca="1" si="59"/>
        <v/>
      </c>
      <c r="N113" t="str">
        <f t="shared" ca="1" si="59"/>
        <v/>
      </c>
      <c r="O113" t="str">
        <f t="shared" ca="1" si="59"/>
        <v/>
      </c>
      <c r="P113" t="str">
        <f t="shared" ca="1" si="59"/>
        <v/>
      </c>
      <c r="Q113" t="str">
        <f t="shared" ca="1" si="59"/>
        <v/>
      </c>
      <c r="R113" t="str">
        <f t="shared" ca="1" si="59"/>
        <v/>
      </c>
      <c r="S113" t="str">
        <f t="shared" ca="1" si="59"/>
        <v/>
      </c>
      <c r="T113" t="str">
        <f t="shared" ca="1" si="59"/>
        <v/>
      </c>
      <c r="U113" t="str">
        <f t="shared" ca="1" si="59"/>
        <v/>
      </c>
      <c r="V113" t="str">
        <f t="shared" ca="1" si="59"/>
        <v/>
      </c>
      <c r="W113" t="str">
        <f t="shared" ca="1" si="59"/>
        <v/>
      </c>
      <c r="X113" t="str">
        <f t="shared" ca="1" si="59"/>
        <v/>
      </c>
      <c r="Y113" t="str">
        <f t="shared" ca="1" si="59"/>
        <v/>
      </c>
      <c r="Z113" t="str">
        <f t="shared" ca="1" si="59"/>
        <v/>
      </c>
      <c r="AA113" t="str">
        <f t="shared" ca="1" si="59"/>
        <v/>
      </c>
    </row>
    <row r="114" spans="1:27" x14ac:dyDescent="0.25">
      <c r="A114" s="30">
        <f t="shared" si="52"/>
        <v>5.7999999999999989</v>
      </c>
      <c r="B114" s="30">
        <f t="shared" si="53"/>
        <v>5.7999999999999989</v>
      </c>
      <c r="C114" t="str">
        <f t="shared" ref="C114:AA114" ca="1" si="60">IF($B$3-C38&lt;0,"",$B$3-C38)</f>
        <v/>
      </c>
      <c r="D114" t="str">
        <f t="shared" ca="1" si="60"/>
        <v/>
      </c>
      <c r="E114" t="str">
        <f t="shared" ca="1" si="60"/>
        <v/>
      </c>
      <c r="F114" t="str">
        <f t="shared" ca="1" si="60"/>
        <v/>
      </c>
      <c r="G114" t="str">
        <f t="shared" ca="1" si="60"/>
        <v/>
      </c>
      <c r="H114" t="str">
        <f t="shared" ca="1" si="60"/>
        <v/>
      </c>
      <c r="I114" t="str">
        <f t="shared" ca="1" si="60"/>
        <v/>
      </c>
      <c r="J114" t="str">
        <f t="shared" ca="1" si="60"/>
        <v/>
      </c>
      <c r="K114" t="str">
        <f t="shared" ca="1" si="60"/>
        <v/>
      </c>
      <c r="L114" t="str">
        <f t="shared" ca="1" si="60"/>
        <v/>
      </c>
      <c r="M114" t="str">
        <f t="shared" ca="1" si="60"/>
        <v/>
      </c>
      <c r="N114" t="str">
        <f t="shared" ca="1" si="60"/>
        <v/>
      </c>
      <c r="O114" t="str">
        <f t="shared" ca="1" si="60"/>
        <v/>
      </c>
      <c r="P114" t="str">
        <f t="shared" ca="1" si="60"/>
        <v/>
      </c>
      <c r="Q114" t="str">
        <f t="shared" ca="1" si="60"/>
        <v/>
      </c>
      <c r="R114" t="str">
        <f t="shared" ca="1" si="60"/>
        <v/>
      </c>
      <c r="S114" t="str">
        <f t="shared" ca="1" si="60"/>
        <v/>
      </c>
      <c r="T114" t="str">
        <f t="shared" ca="1" si="60"/>
        <v/>
      </c>
      <c r="U114" t="str">
        <f t="shared" ca="1" si="60"/>
        <v/>
      </c>
      <c r="V114" t="str">
        <f t="shared" ca="1" si="60"/>
        <v/>
      </c>
      <c r="W114" t="str">
        <f t="shared" ca="1" si="60"/>
        <v/>
      </c>
      <c r="X114" t="str">
        <f t="shared" ca="1" si="60"/>
        <v/>
      </c>
      <c r="Y114" t="str">
        <f t="shared" ca="1" si="60"/>
        <v/>
      </c>
      <c r="Z114" t="str">
        <f t="shared" ca="1" si="60"/>
        <v/>
      </c>
      <c r="AA114" t="str">
        <f t="shared" ca="1" si="60"/>
        <v/>
      </c>
    </row>
    <row r="115" spans="1:27" x14ac:dyDescent="0.25">
      <c r="A115" s="30">
        <f t="shared" si="52"/>
        <v>6.0999999999999988</v>
      </c>
      <c r="B115" s="30">
        <f t="shared" si="53"/>
        <v>6.0999999999999988</v>
      </c>
      <c r="C115" t="str">
        <f t="shared" ref="C115:AA115" ca="1" si="61">IF($B$3-C39&lt;0,"",$B$3-C39)</f>
        <v/>
      </c>
      <c r="D115" t="str">
        <f t="shared" ca="1" si="61"/>
        <v/>
      </c>
      <c r="E115" t="str">
        <f t="shared" ca="1" si="61"/>
        <v/>
      </c>
      <c r="F115" t="str">
        <f t="shared" ca="1" si="61"/>
        <v/>
      </c>
      <c r="G115" t="str">
        <f t="shared" ca="1" si="61"/>
        <v/>
      </c>
      <c r="H115" t="str">
        <f t="shared" ca="1" si="61"/>
        <v/>
      </c>
      <c r="I115" t="str">
        <f t="shared" ca="1" si="61"/>
        <v/>
      </c>
      <c r="J115" t="str">
        <f t="shared" ca="1" si="61"/>
        <v/>
      </c>
      <c r="K115" t="str">
        <f t="shared" ca="1" si="61"/>
        <v/>
      </c>
      <c r="L115" t="str">
        <f t="shared" ca="1" si="61"/>
        <v/>
      </c>
      <c r="M115" t="str">
        <f t="shared" ca="1" si="61"/>
        <v/>
      </c>
      <c r="N115" t="str">
        <f t="shared" ca="1" si="61"/>
        <v/>
      </c>
      <c r="O115" t="str">
        <f t="shared" ca="1" si="61"/>
        <v/>
      </c>
      <c r="P115" t="str">
        <f t="shared" ca="1" si="61"/>
        <v/>
      </c>
      <c r="Q115" t="str">
        <f t="shared" ca="1" si="61"/>
        <v/>
      </c>
      <c r="R115" t="str">
        <f t="shared" ca="1" si="61"/>
        <v/>
      </c>
      <c r="S115" t="str">
        <f t="shared" ca="1" si="61"/>
        <v/>
      </c>
      <c r="T115" t="str">
        <f t="shared" ca="1" si="61"/>
        <v/>
      </c>
      <c r="U115" t="str">
        <f t="shared" ca="1" si="61"/>
        <v/>
      </c>
      <c r="V115" t="str">
        <f t="shared" ca="1" si="61"/>
        <v/>
      </c>
      <c r="W115" t="str">
        <f t="shared" ca="1" si="61"/>
        <v/>
      </c>
      <c r="X115" t="str">
        <f t="shared" ca="1" si="61"/>
        <v/>
      </c>
      <c r="Y115" t="str">
        <f t="shared" ca="1" si="61"/>
        <v/>
      </c>
      <c r="Z115" t="str">
        <f t="shared" ca="1" si="61"/>
        <v/>
      </c>
      <c r="AA115" t="str">
        <f t="shared" ca="1" si="61"/>
        <v/>
      </c>
    </row>
    <row r="116" spans="1:27" x14ac:dyDescent="0.25">
      <c r="A116" s="30">
        <f t="shared" si="52"/>
        <v>6.3</v>
      </c>
      <c r="B116" s="30">
        <f t="shared" si="53"/>
        <v>6.3</v>
      </c>
      <c r="C116" t="str">
        <f t="shared" ref="C116:AA116" ca="1" si="62">IF($B$3-C40&lt;0,"",$B$3-C40)</f>
        <v/>
      </c>
      <c r="D116" t="str">
        <f t="shared" ca="1" si="62"/>
        <v/>
      </c>
      <c r="E116" t="str">
        <f t="shared" ca="1" si="62"/>
        <v/>
      </c>
      <c r="F116" t="str">
        <f t="shared" ca="1" si="62"/>
        <v/>
      </c>
      <c r="G116" t="str">
        <f t="shared" ca="1" si="62"/>
        <v/>
      </c>
      <c r="H116" t="str">
        <f t="shared" ca="1" si="62"/>
        <v/>
      </c>
      <c r="I116" t="str">
        <f t="shared" ca="1" si="62"/>
        <v/>
      </c>
      <c r="J116" t="str">
        <f t="shared" ca="1" si="62"/>
        <v/>
      </c>
      <c r="K116" t="str">
        <f t="shared" ca="1" si="62"/>
        <v/>
      </c>
      <c r="L116" t="str">
        <f t="shared" ca="1" si="62"/>
        <v/>
      </c>
      <c r="M116" t="str">
        <f t="shared" ca="1" si="62"/>
        <v/>
      </c>
      <c r="N116" t="str">
        <f t="shared" ca="1" si="62"/>
        <v/>
      </c>
      <c r="O116" t="str">
        <f t="shared" ca="1" si="62"/>
        <v/>
      </c>
      <c r="P116" t="str">
        <f t="shared" ca="1" si="62"/>
        <v/>
      </c>
      <c r="Q116" t="str">
        <f t="shared" ca="1" si="62"/>
        <v/>
      </c>
      <c r="R116" t="str">
        <f t="shared" ca="1" si="62"/>
        <v/>
      </c>
      <c r="S116" t="str">
        <f t="shared" ca="1" si="62"/>
        <v/>
      </c>
      <c r="T116" t="str">
        <f t="shared" ca="1" si="62"/>
        <v/>
      </c>
      <c r="U116" t="str">
        <f t="shared" ca="1" si="62"/>
        <v/>
      </c>
      <c r="V116" t="str">
        <f t="shared" ca="1" si="62"/>
        <v/>
      </c>
      <c r="W116" t="str">
        <f t="shared" ca="1" si="62"/>
        <v/>
      </c>
      <c r="X116" t="str">
        <f t="shared" ca="1" si="62"/>
        <v/>
      </c>
      <c r="Y116" t="str">
        <f t="shared" ca="1" si="62"/>
        <v/>
      </c>
      <c r="Z116" t="str">
        <f t="shared" ca="1" si="62"/>
        <v/>
      </c>
      <c r="AA116" t="str">
        <f t="shared" ca="1" si="62"/>
        <v/>
      </c>
    </row>
    <row r="117" spans="1:27" x14ac:dyDescent="0.25">
      <c r="A117" s="30">
        <f t="shared" si="52"/>
        <v>6.3</v>
      </c>
      <c r="B117" s="30">
        <f t="shared" si="53"/>
        <v>6.3</v>
      </c>
      <c r="C117" t="str">
        <f t="shared" ref="C117:AA117" ca="1" si="63">IF($B$3-C41&lt;0,"",$B$3-C41)</f>
        <v/>
      </c>
      <c r="D117" t="str">
        <f t="shared" ca="1" si="63"/>
        <v/>
      </c>
      <c r="E117" t="str">
        <f t="shared" ca="1" si="63"/>
        <v/>
      </c>
      <c r="F117" t="str">
        <f t="shared" ca="1" si="63"/>
        <v/>
      </c>
      <c r="G117" t="str">
        <f t="shared" ca="1" si="63"/>
        <v/>
      </c>
      <c r="H117" t="str">
        <f t="shared" ca="1" si="63"/>
        <v/>
      </c>
      <c r="I117" t="str">
        <f t="shared" ca="1" si="63"/>
        <v/>
      </c>
      <c r="J117" t="str">
        <f t="shared" ca="1" si="63"/>
        <v/>
      </c>
      <c r="K117" t="str">
        <f t="shared" ca="1" si="63"/>
        <v/>
      </c>
      <c r="L117" t="str">
        <f t="shared" ca="1" si="63"/>
        <v/>
      </c>
      <c r="M117" t="str">
        <f t="shared" ca="1" si="63"/>
        <v/>
      </c>
      <c r="N117" t="str">
        <f t="shared" ca="1" si="63"/>
        <v/>
      </c>
      <c r="O117" t="str">
        <f t="shared" ca="1" si="63"/>
        <v/>
      </c>
      <c r="P117" t="str">
        <f t="shared" ca="1" si="63"/>
        <v/>
      </c>
      <c r="Q117" t="str">
        <f t="shared" ca="1" si="63"/>
        <v/>
      </c>
      <c r="R117" t="str">
        <f t="shared" ca="1" si="63"/>
        <v/>
      </c>
      <c r="S117" t="str">
        <f t="shared" ca="1" si="63"/>
        <v/>
      </c>
      <c r="T117" t="str">
        <f t="shared" ca="1" si="63"/>
        <v/>
      </c>
      <c r="U117" t="str">
        <f t="shared" ca="1" si="63"/>
        <v/>
      </c>
      <c r="V117" t="str">
        <f t="shared" ca="1" si="63"/>
        <v/>
      </c>
      <c r="W117" t="str">
        <f t="shared" ca="1" si="63"/>
        <v/>
      </c>
      <c r="X117" t="str">
        <f t="shared" ca="1" si="63"/>
        <v/>
      </c>
      <c r="Y117" t="str">
        <f t="shared" ca="1" si="63"/>
        <v/>
      </c>
      <c r="Z117" t="str">
        <f t="shared" ca="1" si="63"/>
        <v/>
      </c>
      <c r="AA117" t="str">
        <f t="shared" ca="1" si="63"/>
        <v/>
      </c>
    </row>
    <row r="118" spans="1:27" x14ac:dyDescent="0.25">
      <c r="A118" s="30">
        <f t="shared" si="52"/>
        <v>6.3</v>
      </c>
      <c r="B118" s="30">
        <f t="shared" si="53"/>
        <v>6.3</v>
      </c>
      <c r="C118" t="str">
        <f t="shared" ref="C118:AA118" ca="1" si="64">IF($B$3-C42&lt;0,"",$B$3-C42)</f>
        <v/>
      </c>
      <c r="D118" t="str">
        <f t="shared" ca="1" si="64"/>
        <v/>
      </c>
      <c r="E118" t="str">
        <f t="shared" ca="1" si="64"/>
        <v/>
      </c>
      <c r="F118" t="str">
        <f t="shared" ca="1" si="64"/>
        <v/>
      </c>
      <c r="G118" t="str">
        <f t="shared" ca="1" si="64"/>
        <v/>
      </c>
      <c r="H118" t="str">
        <f t="shared" ca="1" si="64"/>
        <v/>
      </c>
      <c r="I118" t="str">
        <f t="shared" ca="1" si="64"/>
        <v/>
      </c>
      <c r="J118" t="str">
        <f t="shared" ca="1" si="64"/>
        <v/>
      </c>
      <c r="K118" t="str">
        <f t="shared" ca="1" si="64"/>
        <v/>
      </c>
      <c r="L118" t="str">
        <f t="shared" ca="1" si="64"/>
        <v/>
      </c>
      <c r="M118" t="str">
        <f t="shared" ca="1" si="64"/>
        <v/>
      </c>
      <c r="N118" t="str">
        <f t="shared" ca="1" si="64"/>
        <v/>
      </c>
      <c r="O118" t="str">
        <f t="shared" ca="1" si="64"/>
        <v/>
      </c>
      <c r="P118" t="str">
        <f t="shared" ca="1" si="64"/>
        <v/>
      </c>
      <c r="Q118" t="str">
        <f t="shared" ca="1" si="64"/>
        <v/>
      </c>
      <c r="R118" t="str">
        <f t="shared" ca="1" si="64"/>
        <v/>
      </c>
      <c r="S118" t="str">
        <f t="shared" ca="1" si="64"/>
        <v/>
      </c>
      <c r="T118" t="str">
        <f t="shared" ca="1" si="64"/>
        <v/>
      </c>
      <c r="U118" t="str">
        <f t="shared" ca="1" si="64"/>
        <v/>
      </c>
      <c r="V118" t="str">
        <f t="shared" ca="1" si="64"/>
        <v/>
      </c>
      <c r="W118" t="str">
        <f t="shared" ca="1" si="64"/>
        <v/>
      </c>
      <c r="X118" t="str">
        <f t="shared" ca="1" si="64"/>
        <v/>
      </c>
      <c r="Y118" t="str">
        <f t="shared" ca="1" si="64"/>
        <v/>
      </c>
      <c r="Z118" t="str">
        <f t="shared" ca="1" si="64"/>
        <v/>
      </c>
      <c r="AA118" t="str">
        <f t="shared" ca="1" si="64"/>
        <v/>
      </c>
    </row>
    <row r="119" spans="1:27" x14ac:dyDescent="0.25">
      <c r="A119" s="30">
        <f t="shared" si="52"/>
        <v>6.3</v>
      </c>
      <c r="B119" s="30">
        <f t="shared" si="53"/>
        <v>6.3</v>
      </c>
      <c r="C119" t="str">
        <f t="shared" ref="C119:AA119" ca="1" si="65">IF($B$3-C43&lt;0,"",$B$3-C43)</f>
        <v/>
      </c>
      <c r="D119" t="str">
        <f t="shared" ca="1" si="65"/>
        <v/>
      </c>
      <c r="E119" t="str">
        <f t="shared" ca="1" si="65"/>
        <v/>
      </c>
      <c r="F119" t="str">
        <f t="shared" ca="1" si="65"/>
        <v/>
      </c>
      <c r="G119" t="str">
        <f t="shared" ca="1" si="65"/>
        <v/>
      </c>
      <c r="H119" t="str">
        <f t="shared" ca="1" si="65"/>
        <v/>
      </c>
      <c r="I119" t="str">
        <f t="shared" ca="1" si="65"/>
        <v/>
      </c>
      <c r="J119" t="str">
        <f t="shared" ca="1" si="65"/>
        <v/>
      </c>
      <c r="K119" t="str">
        <f t="shared" ca="1" si="65"/>
        <v/>
      </c>
      <c r="L119" t="str">
        <f t="shared" ca="1" si="65"/>
        <v/>
      </c>
      <c r="M119" t="str">
        <f t="shared" ca="1" si="65"/>
        <v/>
      </c>
      <c r="N119" t="str">
        <f t="shared" ca="1" si="65"/>
        <v/>
      </c>
      <c r="O119" t="str">
        <f t="shared" ca="1" si="65"/>
        <v/>
      </c>
      <c r="P119" t="str">
        <f t="shared" ca="1" si="65"/>
        <v/>
      </c>
      <c r="Q119" t="str">
        <f t="shared" ca="1" si="65"/>
        <v/>
      </c>
      <c r="R119" t="str">
        <f t="shared" ca="1" si="65"/>
        <v/>
      </c>
      <c r="S119" t="str">
        <f t="shared" ca="1" si="65"/>
        <v/>
      </c>
      <c r="T119" t="str">
        <f t="shared" ca="1" si="65"/>
        <v/>
      </c>
      <c r="U119" t="str">
        <f t="shared" ca="1" si="65"/>
        <v/>
      </c>
      <c r="V119" t="str">
        <f t="shared" ca="1" si="65"/>
        <v/>
      </c>
      <c r="W119" t="str">
        <f t="shared" ca="1" si="65"/>
        <v/>
      </c>
      <c r="X119" t="str">
        <f t="shared" ca="1" si="65"/>
        <v/>
      </c>
      <c r="Y119" t="str">
        <f t="shared" ca="1" si="65"/>
        <v/>
      </c>
      <c r="Z119" t="str">
        <f t="shared" ca="1" si="65"/>
        <v/>
      </c>
      <c r="AA119" t="str">
        <f t="shared" ca="1" si="65"/>
        <v/>
      </c>
    </row>
    <row r="120" spans="1:27" x14ac:dyDescent="0.25">
      <c r="A120" s="30">
        <f t="shared" si="52"/>
        <v>6.3</v>
      </c>
      <c r="B120" s="30">
        <f t="shared" si="53"/>
        <v>6.3</v>
      </c>
      <c r="C120" t="str">
        <f t="shared" ref="C120:AA120" ca="1" si="66">IF($B$3-C44&lt;0,"",$B$3-C44)</f>
        <v/>
      </c>
      <c r="D120" t="str">
        <f t="shared" ca="1" si="66"/>
        <v/>
      </c>
      <c r="E120" t="str">
        <f t="shared" ca="1" si="66"/>
        <v/>
      </c>
      <c r="F120" t="str">
        <f t="shared" ca="1" si="66"/>
        <v/>
      </c>
      <c r="G120" t="str">
        <f t="shared" ca="1" si="66"/>
        <v/>
      </c>
      <c r="H120" t="str">
        <f t="shared" ca="1" si="66"/>
        <v/>
      </c>
      <c r="I120" t="str">
        <f t="shared" ca="1" si="66"/>
        <v/>
      </c>
      <c r="J120" t="str">
        <f t="shared" ca="1" si="66"/>
        <v/>
      </c>
      <c r="K120" t="str">
        <f t="shared" ca="1" si="66"/>
        <v/>
      </c>
      <c r="L120" t="str">
        <f t="shared" ca="1" si="66"/>
        <v/>
      </c>
      <c r="M120" t="str">
        <f t="shared" ca="1" si="66"/>
        <v/>
      </c>
      <c r="N120" t="str">
        <f t="shared" ca="1" si="66"/>
        <v/>
      </c>
      <c r="O120" t="str">
        <f t="shared" ca="1" si="66"/>
        <v/>
      </c>
      <c r="P120" t="str">
        <f t="shared" ca="1" si="66"/>
        <v/>
      </c>
      <c r="Q120" t="str">
        <f t="shared" ca="1" si="66"/>
        <v/>
      </c>
      <c r="R120" t="str">
        <f t="shared" ca="1" si="66"/>
        <v/>
      </c>
      <c r="S120" t="str">
        <f t="shared" ca="1" si="66"/>
        <v/>
      </c>
      <c r="T120" t="str">
        <f t="shared" ca="1" si="66"/>
        <v/>
      </c>
      <c r="U120" t="str">
        <f t="shared" ca="1" si="66"/>
        <v/>
      </c>
      <c r="V120" t="str">
        <f t="shared" ca="1" si="66"/>
        <v/>
      </c>
      <c r="W120" t="str">
        <f t="shared" ca="1" si="66"/>
        <v/>
      </c>
      <c r="X120" t="str">
        <f t="shared" ca="1" si="66"/>
        <v/>
      </c>
      <c r="Y120" t="str">
        <f t="shared" ca="1" si="66"/>
        <v/>
      </c>
      <c r="Z120" t="str">
        <f t="shared" ca="1" si="66"/>
        <v/>
      </c>
      <c r="AA120" t="str">
        <f t="shared" ca="1" si="66"/>
        <v/>
      </c>
    </row>
    <row r="121" spans="1:27" x14ac:dyDescent="0.25">
      <c r="A121" s="30">
        <f t="shared" si="52"/>
        <v>6.3</v>
      </c>
      <c r="B121" s="30">
        <f t="shared" si="53"/>
        <v>6.3</v>
      </c>
      <c r="C121" t="str">
        <f t="shared" ref="C121:AA121" ca="1" si="67">IF($B$3-C45&lt;0,"",$B$3-C45)</f>
        <v/>
      </c>
      <c r="D121" t="str">
        <f t="shared" ca="1" si="67"/>
        <v/>
      </c>
      <c r="E121" t="str">
        <f t="shared" ca="1" si="67"/>
        <v/>
      </c>
      <c r="F121" t="str">
        <f t="shared" ca="1" si="67"/>
        <v/>
      </c>
      <c r="G121" t="str">
        <f t="shared" ca="1" si="67"/>
        <v/>
      </c>
      <c r="H121" t="str">
        <f t="shared" ca="1" si="67"/>
        <v/>
      </c>
      <c r="I121" t="str">
        <f t="shared" ca="1" si="67"/>
        <v/>
      </c>
      <c r="J121" t="str">
        <f t="shared" ca="1" si="67"/>
        <v/>
      </c>
      <c r="K121" t="str">
        <f t="shared" ca="1" si="67"/>
        <v/>
      </c>
      <c r="L121" t="str">
        <f t="shared" ca="1" si="67"/>
        <v/>
      </c>
      <c r="M121" t="str">
        <f t="shared" ca="1" si="67"/>
        <v/>
      </c>
      <c r="N121" t="str">
        <f t="shared" ca="1" si="67"/>
        <v/>
      </c>
      <c r="O121" t="str">
        <f t="shared" ca="1" si="67"/>
        <v/>
      </c>
      <c r="P121" t="str">
        <f t="shared" ca="1" si="67"/>
        <v/>
      </c>
      <c r="Q121" t="str">
        <f t="shared" ca="1" si="67"/>
        <v/>
      </c>
      <c r="R121" t="str">
        <f t="shared" ca="1" si="67"/>
        <v/>
      </c>
      <c r="S121" t="str">
        <f t="shared" ca="1" si="67"/>
        <v/>
      </c>
      <c r="T121" t="str">
        <f t="shared" ca="1" si="67"/>
        <v/>
      </c>
      <c r="U121" t="str">
        <f t="shared" ca="1" si="67"/>
        <v/>
      </c>
      <c r="V121" t="str">
        <f t="shared" ca="1" si="67"/>
        <v/>
      </c>
      <c r="W121" t="str">
        <f t="shared" ca="1" si="67"/>
        <v/>
      </c>
      <c r="X121" t="str">
        <f t="shared" ca="1" si="67"/>
        <v/>
      </c>
      <c r="Y121" t="str">
        <f t="shared" ca="1" si="67"/>
        <v/>
      </c>
      <c r="Z121" t="str">
        <f t="shared" ca="1" si="67"/>
        <v/>
      </c>
      <c r="AA121" t="str">
        <f t="shared" ca="1" si="67"/>
        <v/>
      </c>
    </row>
    <row r="122" spans="1:27" x14ac:dyDescent="0.25">
      <c r="A122" s="30">
        <f t="shared" si="52"/>
        <v>6.3</v>
      </c>
      <c r="B122" s="30">
        <f t="shared" si="53"/>
        <v>6.3</v>
      </c>
      <c r="C122" t="str">
        <f t="shared" ref="C122:AA122" ca="1" si="68">IF($B$3-C46&lt;0,"",$B$3-C46)</f>
        <v/>
      </c>
      <c r="D122" t="str">
        <f t="shared" ca="1" si="68"/>
        <v/>
      </c>
      <c r="E122" t="str">
        <f t="shared" ca="1" si="68"/>
        <v/>
      </c>
      <c r="F122" t="str">
        <f t="shared" ca="1" si="68"/>
        <v/>
      </c>
      <c r="G122" t="str">
        <f t="shared" ca="1" si="68"/>
        <v/>
      </c>
      <c r="H122" t="str">
        <f t="shared" ca="1" si="68"/>
        <v/>
      </c>
      <c r="I122" t="str">
        <f t="shared" ca="1" si="68"/>
        <v/>
      </c>
      <c r="J122" t="str">
        <f t="shared" ca="1" si="68"/>
        <v/>
      </c>
      <c r="K122" t="str">
        <f t="shared" ca="1" si="68"/>
        <v/>
      </c>
      <c r="L122" t="str">
        <f t="shared" ca="1" si="68"/>
        <v/>
      </c>
      <c r="M122" t="str">
        <f t="shared" ca="1" si="68"/>
        <v/>
      </c>
      <c r="N122" t="str">
        <f t="shared" ca="1" si="68"/>
        <v/>
      </c>
      <c r="O122" t="str">
        <f t="shared" ca="1" si="68"/>
        <v/>
      </c>
      <c r="P122" t="str">
        <f t="shared" ca="1" si="68"/>
        <v/>
      </c>
      <c r="Q122" t="str">
        <f t="shared" ca="1" si="68"/>
        <v/>
      </c>
      <c r="R122" t="str">
        <f t="shared" ca="1" si="68"/>
        <v/>
      </c>
      <c r="S122" t="str">
        <f t="shared" ca="1" si="68"/>
        <v/>
      </c>
      <c r="T122" t="str">
        <f t="shared" ca="1" si="68"/>
        <v/>
      </c>
      <c r="U122" t="str">
        <f t="shared" ca="1" si="68"/>
        <v/>
      </c>
      <c r="V122" t="str">
        <f t="shared" ca="1" si="68"/>
        <v/>
      </c>
      <c r="W122" t="str">
        <f t="shared" ca="1" si="68"/>
        <v/>
      </c>
      <c r="X122" t="str">
        <f t="shared" ca="1" si="68"/>
        <v/>
      </c>
      <c r="Y122" t="str">
        <f t="shared" ca="1" si="68"/>
        <v/>
      </c>
      <c r="Z122" t="str">
        <f t="shared" ca="1" si="68"/>
        <v/>
      </c>
      <c r="AA122" t="str">
        <f t="shared" ca="1" si="68"/>
        <v/>
      </c>
    </row>
    <row r="123" spans="1:27" x14ac:dyDescent="0.25">
      <c r="A123" s="30">
        <f t="shared" si="52"/>
        <v>6.3</v>
      </c>
      <c r="B123" s="30">
        <f t="shared" si="53"/>
        <v>6.3</v>
      </c>
      <c r="C123" t="str">
        <f t="shared" ref="C123:AA123" ca="1" si="69">IF($B$3-C47&lt;0,"",$B$3-C47)</f>
        <v/>
      </c>
      <c r="D123" t="str">
        <f t="shared" ca="1" si="69"/>
        <v/>
      </c>
      <c r="E123" t="str">
        <f t="shared" ca="1" si="69"/>
        <v/>
      </c>
      <c r="F123" t="str">
        <f t="shared" ca="1" si="69"/>
        <v/>
      </c>
      <c r="G123" t="str">
        <f t="shared" ca="1" si="69"/>
        <v/>
      </c>
      <c r="H123" t="str">
        <f t="shared" ca="1" si="69"/>
        <v/>
      </c>
      <c r="I123" t="str">
        <f t="shared" ca="1" si="69"/>
        <v/>
      </c>
      <c r="J123" t="str">
        <f t="shared" ca="1" si="69"/>
        <v/>
      </c>
      <c r="K123" t="str">
        <f t="shared" ca="1" si="69"/>
        <v/>
      </c>
      <c r="L123" t="str">
        <f t="shared" ca="1" si="69"/>
        <v/>
      </c>
      <c r="M123" t="str">
        <f t="shared" ca="1" si="69"/>
        <v/>
      </c>
      <c r="N123" t="str">
        <f t="shared" ca="1" si="69"/>
        <v/>
      </c>
      <c r="O123" t="str">
        <f t="shared" ca="1" si="69"/>
        <v/>
      </c>
      <c r="P123" t="str">
        <f t="shared" ca="1" si="69"/>
        <v/>
      </c>
      <c r="Q123" t="str">
        <f t="shared" ca="1" si="69"/>
        <v/>
      </c>
      <c r="R123" t="str">
        <f t="shared" ca="1" si="69"/>
        <v/>
      </c>
      <c r="S123" t="str">
        <f t="shared" ca="1" si="69"/>
        <v/>
      </c>
      <c r="T123" t="str">
        <f t="shared" ca="1" si="69"/>
        <v/>
      </c>
      <c r="U123" t="str">
        <f t="shared" ca="1" si="69"/>
        <v/>
      </c>
      <c r="V123" t="str">
        <f t="shared" ca="1" si="69"/>
        <v/>
      </c>
      <c r="W123" t="str">
        <f t="shared" ca="1" si="69"/>
        <v/>
      </c>
      <c r="X123" t="str">
        <f t="shared" ca="1" si="69"/>
        <v/>
      </c>
      <c r="Y123" t="str">
        <f t="shared" ca="1" si="69"/>
        <v/>
      </c>
      <c r="Z123" t="str">
        <f t="shared" ca="1" si="69"/>
        <v/>
      </c>
      <c r="AA123" t="str">
        <f t="shared" ca="1" si="69"/>
        <v/>
      </c>
    </row>
    <row r="124" spans="1:27" x14ac:dyDescent="0.25">
      <c r="A124" s="30">
        <f t="shared" si="52"/>
        <v>6.3</v>
      </c>
      <c r="B124" s="30">
        <f t="shared" si="53"/>
        <v>6.3</v>
      </c>
      <c r="C124" t="str">
        <f t="shared" ref="C124:AA124" ca="1" si="70">IF($B$3-C48&lt;0,"",$B$3-C48)</f>
        <v/>
      </c>
      <c r="D124" t="str">
        <f t="shared" ca="1" si="70"/>
        <v/>
      </c>
      <c r="E124" t="str">
        <f t="shared" ca="1" si="70"/>
        <v/>
      </c>
      <c r="F124" t="str">
        <f t="shared" ca="1" si="70"/>
        <v/>
      </c>
      <c r="G124" t="str">
        <f t="shared" ca="1" si="70"/>
        <v/>
      </c>
      <c r="H124" t="str">
        <f t="shared" ca="1" si="70"/>
        <v/>
      </c>
      <c r="I124" t="str">
        <f t="shared" ca="1" si="70"/>
        <v/>
      </c>
      <c r="J124" t="str">
        <f t="shared" ca="1" si="70"/>
        <v/>
      </c>
      <c r="K124" t="str">
        <f t="shared" ca="1" si="70"/>
        <v/>
      </c>
      <c r="L124" t="str">
        <f t="shared" ca="1" si="70"/>
        <v/>
      </c>
      <c r="M124" t="str">
        <f t="shared" ca="1" si="70"/>
        <v/>
      </c>
      <c r="N124" t="str">
        <f t="shared" ca="1" si="70"/>
        <v/>
      </c>
      <c r="O124" t="str">
        <f t="shared" ca="1" si="70"/>
        <v/>
      </c>
      <c r="P124" t="str">
        <f t="shared" ca="1" si="70"/>
        <v/>
      </c>
      <c r="Q124" t="str">
        <f t="shared" ca="1" si="70"/>
        <v/>
      </c>
      <c r="R124" t="str">
        <f t="shared" ca="1" si="70"/>
        <v/>
      </c>
      <c r="S124" t="str">
        <f t="shared" ca="1" si="70"/>
        <v/>
      </c>
      <c r="T124" t="str">
        <f t="shared" ca="1" si="70"/>
        <v/>
      </c>
      <c r="U124" t="str">
        <f t="shared" ca="1" si="70"/>
        <v/>
      </c>
      <c r="V124" t="str">
        <f t="shared" ca="1" si="70"/>
        <v/>
      </c>
      <c r="W124" t="str">
        <f t="shared" ca="1" si="70"/>
        <v/>
      </c>
      <c r="X124" t="str">
        <f t="shared" ca="1" si="70"/>
        <v/>
      </c>
      <c r="Y124" t="str">
        <f t="shared" ca="1" si="70"/>
        <v/>
      </c>
      <c r="Z124" t="str">
        <f t="shared" ca="1" si="70"/>
        <v/>
      </c>
      <c r="AA124" t="str">
        <f t="shared" ca="1" si="70"/>
        <v/>
      </c>
    </row>
    <row r="125" spans="1:27" x14ac:dyDescent="0.25">
      <c r="A125" s="30">
        <f t="shared" si="52"/>
        <v>6.3</v>
      </c>
      <c r="B125" s="30">
        <f t="shared" si="53"/>
        <v>6.3</v>
      </c>
      <c r="C125" t="str">
        <f t="shared" ref="C125:AA125" ca="1" si="71">IF($B$3-C49&lt;0,"",$B$3-C49)</f>
        <v/>
      </c>
      <c r="D125" t="str">
        <f t="shared" ca="1" si="71"/>
        <v/>
      </c>
      <c r="E125" t="str">
        <f t="shared" ca="1" si="71"/>
        <v/>
      </c>
      <c r="F125" t="str">
        <f t="shared" ca="1" si="71"/>
        <v/>
      </c>
      <c r="G125" t="str">
        <f t="shared" ca="1" si="71"/>
        <v/>
      </c>
      <c r="H125" t="str">
        <f t="shared" ca="1" si="71"/>
        <v/>
      </c>
      <c r="I125" t="str">
        <f t="shared" ca="1" si="71"/>
        <v/>
      </c>
      <c r="J125" t="str">
        <f t="shared" ca="1" si="71"/>
        <v/>
      </c>
      <c r="K125" t="str">
        <f t="shared" ca="1" si="71"/>
        <v/>
      </c>
      <c r="L125" t="str">
        <f t="shared" ca="1" si="71"/>
        <v/>
      </c>
      <c r="M125" t="str">
        <f t="shared" ca="1" si="71"/>
        <v/>
      </c>
      <c r="N125" t="str">
        <f t="shared" ca="1" si="71"/>
        <v/>
      </c>
      <c r="O125" t="str">
        <f t="shared" ca="1" si="71"/>
        <v/>
      </c>
      <c r="P125" t="str">
        <f t="shared" ca="1" si="71"/>
        <v/>
      </c>
      <c r="Q125" t="str">
        <f t="shared" ca="1" si="71"/>
        <v/>
      </c>
      <c r="R125" t="str">
        <f t="shared" ca="1" si="71"/>
        <v/>
      </c>
      <c r="S125" t="str">
        <f t="shared" ca="1" si="71"/>
        <v/>
      </c>
      <c r="T125" t="str">
        <f t="shared" ca="1" si="71"/>
        <v/>
      </c>
      <c r="U125" t="str">
        <f t="shared" ca="1" si="71"/>
        <v/>
      </c>
      <c r="V125" t="str">
        <f t="shared" ca="1" si="71"/>
        <v/>
      </c>
      <c r="W125" t="str">
        <f t="shared" ca="1" si="71"/>
        <v/>
      </c>
      <c r="X125" t="str">
        <f t="shared" ca="1" si="71"/>
        <v/>
      </c>
      <c r="Y125" t="str">
        <f t="shared" ca="1" si="71"/>
        <v/>
      </c>
      <c r="Z125" t="str">
        <f t="shared" ca="1" si="71"/>
        <v/>
      </c>
      <c r="AA125" t="str">
        <f t="shared" ca="1" si="71"/>
        <v/>
      </c>
    </row>
    <row r="126" spans="1:27" x14ac:dyDescent="0.25">
      <c r="A126" s="30">
        <f t="shared" si="52"/>
        <v>6.3</v>
      </c>
      <c r="B126" s="30">
        <f t="shared" si="53"/>
        <v>6.3</v>
      </c>
      <c r="C126" t="str">
        <f t="shared" ref="C126:AA126" ca="1" si="72">IF($B$3-C50&lt;0,"",$B$3-C50)</f>
        <v/>
      </c>
      <c r="D126" t="str">
        <f t="shared" ca="1" si="72"/>
        <v/>
      </c>
      <c r="E126" t="str">
        <f t="shared" ca="1" si="72"/>
        <v/>
      </c>
      <c r="F126" t="str">
        <f t="shared" ca="1" si="72"/>
        <v/>
      </c>
      <c r="G126" t="str">
        <f t="shared" ca="1" si="72"/>
        <v/>
      </c>
      <c r="H126" t="str">
        <f t="shared" ca="1" si="72"/>
        <v/>
      </c>
      <c r="I126" t="str">
        <f t="shared" ca="1" si="72"/>
        <v/>
      </c>
      <c r="J126" t="str">
        <f t="shared" ca="1" si="72"/>
        <v/>
      </c>
      <c r="K126" t="str">
        <f t="shared" ca="1" si="72"/>
        <v/>
      </c>
      <c r="L126" t="str">
        <f t="shared" ca="1" si="72"/>
        <v/>
      </c>
      <c r="M126" t="str">
        <f t="shared" ca="1" si="72"/>
        <v/>
      </c>
      <c r="N126" t="str">
        <f t="shared" ca="1" si="72"/>
        <v/>
      </c>
      <c r="O126" t="str">
        <f t="shared" ca="1" si="72"/>
        <v/>
      </c>
      <c r="P126" t="str">
        <f t="shared" ca="1" si="72"/>
        <v/>
      </c>
      <c r="Q126" t="str">
        <f t="shared" ca="1" si="72"/>
        <v/>
      </c>
      <c r="R126" t="str">
        <f t="shared" ca="1" si="72"/>
        <v/>
      </c>
      <c r="S126" t="str">
        <f t="shared" ca="1" si="72"/>
        <v/>
      </c>
      <c r="T126" t="str">
        <f t="shared" ca="1" si="72"/>
        <v/>
      </c>
      <c r="U126" t="str">
        <f t="shared" ca="1" si="72"/>
        <v/>
      </c>
      <c r="V126" t="str">
        <f t="shared" ca="1" si="72"/>
        <v/>
      </c>
      <c r="W126" t="str">
        <f t="shared" ca="1" si="72"/>
        <v/>
      </c>
      <c r="X126" t="str">
        <f t="shared" ca="1" si="72"/>
        <v/>
      </c>
      <c r="Y126" t="str">
        <f t="shared" ca="1" si="72"/>
        <v/>
      </c>
      <c r="Z126" t="str">
        <f t="shared" ca="1" si="72"/>
        <v/>
      </c>
      <c r="AA126" t="str">
        <f t="shared" ca="1" si="72"/>
        <v/>
      </c>
    </row>
    <row r="127" spans="1:27" x14ac:dyDescent="0.25">
      <c r="A127" s="30">
        <f t="shared" si="52"/>
        <v>6.3</v>
      </c>
      <c r="B127" s="30">
        <f t="shared" si="53"/>
        <v>6.3</v>
      </c>
      <c r="C127" t="str">
        <f t="shared" ref="C127:AA127" ca="1" si="73">IF($B$3-C51&lt;0,"",$B$3-C51)</f>
        <v/>
      </c>
      <c r="D127" t="str">
        <f t="shared" ca="1" si="73"/>
        <v/>
      </c>
      <c r="E127" t="str">
        <f t="shared" ca="1" si="73"/>
        <v/>
      </c>
      <c r="F127" t="str">
        <f t="shared" ca="1" si="73"/>
        <v/>
      </c>
      <c r="G127" t="str">
        <f t="shared" ca="1" si="73"/>
        <v/>
      </c>
      <c r="H127" t="str">
        <f t="shared" ca="1" si="73"/>
        <v/>
      </c>
      <c r="I127" t="str">
        <f t="shared" ca="1" si="73"/>
        <v/>
      </c>
      <c r="J127" t="str">
        <f t="shared" ca="1" si="73"/>
        <v/>
      </c>
      <c r="K127" t="str">
        <f t="shared" ca="1" si="73"/>
        <v/>
      </c>
      <c r="L127" t="str">
        <f t="shared" ca="1" si="73"/>
        <v/>
      </c>
      <c r="M127" t="str">
        <f t="shared" ca="1" si="73"/>
        <v/>
      </c>
      <c r="N127" t="str">
        <f t="shared" ca="1" si="73"/>
        <v/>
      </c>
      <c r="O127" t="str">
        <f t="shared" ca="1" si="73"/>
        <v/>
      </c>
      <c r="P127" t="str">
        <f t="shared" ca="1" si="73"/>
        <v/>
      </c>
      <c r="Q127" t="str">
        <f t="shared" ca="1" si="73"/>
        <v/>
      </c>
      <c r="R127" t="str">
        <f t="shared" ca="1" si="73"/>
        <v/>
      </c>
      <c r="S127" t="str">
        <f t="shared" ca="1" si="73"/>
        <v/>
      </c>
      <c r="T127" t="str">
        <f t="shared" ca="1" si="73"/>
        <v/>
      </c>
      <c r="U127" t="str">
        <f t="shared" ca="1" si="73"/>
        <v/>
      </c>
      <c r="V127" t="str">
        <f t="shared" ca="1" si="73"/>
        <v/>
      </c>
      <c r="W127" t="str">
        <f t="shared" ca="1" si="73"/>
        <v/>
      </c>
      <c r="X127" t="str">
        <f t="shared" ca="1" si="73"/>
        <v/>
      </c>
      <c r="Y127" t="str">
        <f t="shared" ca="1" si="73"/>
        <v/>
      </c>
      <c r="Z127" t="str">
        <f t="shared" ca="1" si="73"/>
        <v/>
      </c>
      <c r="AA127" t="str">
        <f t="shared" ca="1" si="73"/>
        <v/>
      </c>
    </row>
    <row r="128" spans="1:27" x14ac:dyDescent="0.25">
      <c r="A128" s="30">
        <f t="shared" si="52"/>
        <v>6.3</v>
      </c>
      <c r="B128" s="30">
        <f t="shared" si="53"/>
        <v>6.3</v>
      </c>
      <c r="C128" t="str">
        <f t="shared" ref="C128:AA128" ca="1" si="74">IF($B$3-C52&lt;0,"",$B$3-C52)</f>
        <v/>
      </c>
      <c r="D128" t="str">
        <f t="shared" ca="1" si="74"/>
        <v/>
      </c>
      <c r="E128" t="str">
        <f t="shared" ca="1" si="74"/>
        <v/>
      </c>
      <c r="F128" t="str">
        <f t="shared" ca="1" si="74"/>
        <v/>
      </c>
      <c r="G128" t="str">
        <f t="shared" ca="1" si="74"/>
        <v/>
      </c>
      <c r="H128" t="str">
        <f t="shared" ca="1" si="74"/>
        <v/>
      </c>
      <c r="I128" t="str">
        <f t="shared" ca="1" si="74"/>
        <v/>
      </c>
      <c r="J128" t="str">
        <f t="shared" ca="1" si="74"/>
        <v/>
      </c>
      <c r="K128" t="str">
        <f t="shared" ca="1" si="74"/>
        <v/>
      </c>
      <c r="L128" t="str">
        <f t="shared" ca="1" si="74"/>
        <v/>
      </c>
      <c r="M128" t="str">
        <f t="shared" ca="1" si="74"/>
        <v/>
      </c>
      <c r="N128" t="str">
        <f t="shared" ca="1" si="74"/>
        <v/>
      </c>
      <c r="O128" t="str">
        <f t="shared" ca="1" si="74"/>
        <v/>
      </c>
      <c r="P128" t="str">
        <f t="shared" ca="1" si="74"/>
        <v/>
      </c>
      <c r="Q128" t="str">
        <f t="shared" ca="1" si="74"/>
        <v/>
      </c>
      <c r="R128" t="str">
        <f t="shared" ca="1" si="74"/>
        <v/>
      </c>
      <c r="S128" t="str">
        <f t="shared" ca="1" si="74"/>
        <v/>
      </c>
      <c r="T128" t="str">
        <f t="shared" ca="1" si="74"/>
        <v/>
      </c>
      <c r="U128" t="str">
        <f t="shared" ca="1" si="74"/>
        <v/>
      </c>
      <c r="V128" t="str">
        <f t="shared" ca="1" si="74"/>
        <v/>
      </c>
      <c r="W128" t="str">
        <f t="shared" ca="1" si="74"/>
        <v/>
      </c>
      <c r="X128" t="str">
        <f t="shared" ca="1" si="74"/>
        <v/>
      </c>
      <c r="Y128" t="str">
        <f t="shared" ca="1" si="74"/>
        <v/>
      </c>
      <c r="Z128" t="str">
        <f t="shared" ca="1" si="74"/>
        <v/>
      </c>
      <c r="AA128" t="str">
        <f t="shared" ca="1" si="74"/>
        <v/>
      </c>
    </row>
    <row r="129" spans="1:27" s="25" customFormat="1" x14ac:dyDescent="0.25">
      <c r="A129" s="30">
        <f t="shared" si="52"/>
        <v>6.3</v>
      </c>
      <c r="B129" s="30">
        <f t="shared" si="53"/>
        <v>6.3</v>
      </c>
      <c r="C129" t="str">
        <f t="shared" ref="C129:AA129" ca="1" si="75">IF($B$3-C53&lt;0,"",$B$3-C53)</f>
        <v/>
      </c>
      <c r="D129" t="str">
        <f t="shared" ca="1" si="75"/>
        <v/>
      </c>
      <c r="E129" t="str">
        <f t="shared" ca="1" si="75"/>
        <v/>
      </c>
      <c r="F129" t="str">
        <f t="shared" ca="1" si="75"/>
        <v/>
      </c>
      <c r="G129" t="str">
        <f t="shared" ca="1" si="75"/>
        <v/>
      </c>
      <c r="H129" t="str">
        <f t="shared" ca="1" si="75"/>
        <v/>
      </c>
      <c r="I129" t="str">
        <f t="shared" ca="1" si="75"/>
        <v/>
      </c>
      <c r="J129" t="str">
        <f t="shared" ca="1" si="75"/>
        <v/>
      </c>
      <c r="K129" t="str">
        <f t="shared" ca="1" si="75"/>
        <v/>
      </c>
      <c r="L129" t="str">
        <f t="shared" ca="1" si="75"/>
        <v/>
      </c>
      <c r="M129" t="str">
        <f t="shared" ca="1" si="75"/>
        <v/>
      </c>
      <c r="N129" t="str">
        <f t="shared" ca="1" si="75"/>
        <v/>
      </c>
      <c r="O129" t="str">
        <f t="shared" ca="1" si="75"/>
        <v/>
      </c>
      <c r="P129" t="str">
        <f t="shared" ca="1" si="75"/>
        <v/>
      </c>
      <c r="Q129" t="str">
        <f t="shared" ca="1" si="75"/>
        <v/>
      </c>
      <c r="R129" t="str">
        <f t="shared" ca="1" si="75"/>
        <v/>
      </c>
      <c r="S129" t="str">
        <f t="shared" ca="1" si="75"/>
        <v/>
      </c>
      <c r="T129" t="str">
        <f t="shared" ca="1" si="75"/>
        <v/>
      </c>
      <c r="U129" t="str">
        <f t="shared" ca="1" si="75"/>
        <v/>
      </c>
      <c r="V129" t="str">
        <f t="shared" ca="1" si="75"/>
        <v/>
      </c>
      <c r="W129" t="str">
        <f t="shared" ca="1" si="75"/>
        <v/>
      </c>
      <c r="X129" t="str">
        <f t="shared" ca="1" si="75"/>
        <v/>
      </c>
      <c r="Y129" t="str">
        <f t="shared" ca="1" si="75"/>
        <v/>
      </c>
      <c r="Z129" t="str">
        <f t="shared" ca="1" si="75"/>
        <v/>
      </c>
      <c r="AA129" t="str">
        <f t="shared" ca="1" si="75"/>
        <v/>
      </c>
    </row>
    <row r="130" spans="1:27" s="27" customFormat="1" x14ac:dyDescent="0.25">
      <c r="A130" s="29"/>
      <c r="B130" s="29"/>
      <c r="C130" s="28">
        <f>C106</f>
        <v>3.7</v>
      </c>
      <c r="D130" s="28">
        <f t="shared" ref="D130:AA130" si="76">D106</f>
        <v>4</v>
      </c>
      <c r="E130" s="28">
        <f t="shared" si="76"/>
        <v>4.3</v>
      </c>
      <c r="F130" s="28">
        <f t="shared" si="76"/>
        <v>4.5999999999999996</v>
      </c>
      <c r="G130" s="28">
        <f t="shared" si="76"/>
        <v>4.8999999999999995</v>
      </c>
      <c r="H130" s="28">
        <f t="shared" si="76"/>
        <v>5.1999999999999993</v>
      </c>
      <c r="I130" s="28">
        <f t="shared" si="76"/>
        <v>5.4999999999999991</v>
      </c>
      <c r="J130" s="28">
        <f t="shared" si="76"/>
        <v>5.7999999999999989</v>
      </c>
      <c r="K130" s="28">
        <f t="shared" si="76"/>
        <v>6.0999999999999988</v>
      </c>
      <c r="L130" s="28">
        <f t="shared" si="76"/>
        <v>6.3</v>
      </c>
      <c r="M130" s="28">
        <f t="shared" si="76"/>
        <v>6.3</v>
      </c>
      <c r="N130" s="28">
        <f t="shared" si="76"/>
        <v>6.3</v>
      </c>
      <c r="O130" s="28">
        <f t="shared" si="76"/>
        <v>6.3</v>
      </c>
      <c r="P130" s="28">
        <f t="shared" si="76"/>
        <v>6.3</v>
      </c>
      <c r="Q130" s="28">
        <f t="shared" si="76"/>
        <v>6.3</v>
      </c>
      <c r="R130" s="28">
        <f t="shared" si="76"/>
        <v>6.3</v>
      </c>
      <c r="S130" s="28">
        <f t="shared" si="76"/>
        <v>6.3</v>
      </c>
      <c r="T130" s="28">
        <f t="shared" si="76"/>
        <v>6.3</v>
      </c>
      <c r="U130" s="28">
        <f t="shared" si="76"/>
        <v>6.3</v>
      </c>
      <c r="V130" s="28">
        <f t="shared" si="76"/>
        <v>6.3</v>
      </c>
      <c r="W130" s="28">
        <f t="shared" si="76"/>
        <v>6.3</v>
      </c>
      <c r="X130" s="28">
        <f t="shared" si="76"/>
        <v>6.3</v>
      </c>
      <c r="Y130" s="28">
        <f t="shared" si="76"/>
        <v>6.3</v>
      </c>
      <c r="Z130" s="28">
        <f t="shared" si="76"/>
        <v>6.3</v>
      </c>
      <c r="AA130" s="28">
        <f t="shared" si="76"/>
        <v>6.3</v>
      </c>
    </row>
    <row r="131" spans="1:27" s="27" customFormat="1" x14ac:dyDescent="0.25">
      <c r="A131" s="29"/>
      <c r="B131" s="29"/>
      <c r="C131" s="28">
        <f>C106</f>
        <v>3.7</v>
      </c>
      <c r="D131" s="28">
        <f t="shared" ref="D131:AA131" si="77">D106</f>
        <v>4</v>
      </c>
      <c r="E131" s="28">
        <f t="shared" si="77"/>
        <v>4.3</v>
      </c>
      <c r="F131" s="28">
        <f t="shared" si="77"/>
        <v>4.5999999999999996</v>
      </c>
      <c r="G131" s="28">
        <f t="shared" si="77"/>
        <v>4.8999999999999995</v>
      </c>
      <c r="H131" s="28">
        <f t="shared" si="77"/>
        <v>5.1999999999999993</v>
      </c>
      <c r="I131" s="28">
        <f t="shared" si="77"/>
        <v>5.4999999999999991</v>
      </c>
      <c r="J131" s="28">
        <f t="shared" si="77"/>
        <v>5.7999999999999989</v>
      </c>
      <c r="K131" s="28">
        <f t="shared" si="77"/>
        <v>6.0999999999999988</v>
      </c>
      <c r="L131" s="28">
        <f t="shared" si="77"/>
        <v>6.3</v>
      </c>
      <c r="M131" s="28">
        <f t="shared" si="77"/>
        <v>6.3</v>
      </c>
      <c r="N131" s="28">
        <f t="shared" si="77"/>
        <v>6.3</v>
      </c>
      <c r="O131" s="28">
        <f t="shared" si="77"/>
        <v>6.3</v>
      </c>
      <c r="P131" s="28">
        <f t="shared" si="77"/>
        <v>6.3</v>
      </c>
      <c r="Q131" s="28">
        <f t="shared" si="77"/>
        <v>6.3</v>
      </c>
      <c r="R131" s="28">
        <f t="shared" si="77"/>
        <v>6.3</v>
      </c>
      <c r="S131" s="28">
        <f t="shared" si="77"/>
        <v>6.3</v>
      </c>
      <c r="T131" s="28">
        <f t="shared" si="77"/>
        <v>6.3</v>
      </c>
      <c r="U131" s="28">
        <f t="shared" si="77"/>
        <v>6.3</v>
      </c>
      <c r="V131" s="28">
        <f t="shared" si="77"/>
        <v>6.3</v>
      </c>
      <c r="W131" s="28">
        <f t="shared" si="77"/>
        <v>6.3</v>
      </c>
      <c r="X131" s="28">
        <f t="shared" si="77"/>
        <v>6.3</v>
      </c>
      <c r="Y131" s="28">
        <f t="shared" si="77"/>
        <v>6.3</v>
      </c>
      <c r="Z131" s="28">
        <f t="shared" si="77"/>
        <v>6.3</v>
      </c>
      <c r="AA131" s="28">
        <f t="shared" si="77"/>
        <v>6.3</v>
      </c>
    </row>
    <row r="132" spans="1:27" x14ac:dyDescent="0.25">
      <c r="A132" s="30">
        <f t="shared" ref="A132:A154" si="78">B107</f>
        <v>3.7</v>
      </c>
      <c r="B132" s="30">
        <f t="shared" ref="B132:B154" si="79">B107</f>
        <v>3.7</v>
      </c>
      <c r="C132" t="str">
        <f ca="1">IF($B$3-C56&lt;0,"",$B$3-C56)</f>
        <v/>
      </c>
      <c r="D132" t="str">
        <f t="shared" ref="D132:AA132" ca="1" si="80">IF($B$3-D56&lt;0,"",$B$3-D56)</f>
        <v/>
      </c>
      <c r="E132" t="str">
        <f t="shared" ca="1" si="80"/>
        <v/>
      </c>
      <c r="F132" t="str">
        <f t="shared" ca="1" si="80"/>
        <v/>
      </c>
      <c r="G132" t="str">
        <f t="shared" ca="1" si="80"/>
        <v/>
      </c>
      <c r="H132" t="str">
        <f t="shared" ca="1" si="80"/>
        <v/>
      </c>
      <c r="I132" t="str">
        <f t="shared" ca="1" si="80"/>
        <v/>
      </c>
      <c r="J132" t="str">
        <f t="shared" ca="1" si="80"/>
        <v/>
      </c>
      <c r="K132" t="str">
        <f t="shared" ca="1" si="80"/>
        <v/>
      </c>
      <c r="L132" t="str">
        <f t="shared" ca="1" si="80"/>
        <v/>
      </c>
      <c r="M132" t="str">
        <f t="shared" ca="1" si="80"/>
        <v/>
      </c>
      <c r="N132" t="str">
        <f t="shared" ca="1" si="80"/>
        <v/>
      </c>
      <c r="O132" t="str">
        <f t="shared" ca="1" si="80"/>
        <v/>
      </c>
      <c r="P132" t="str">
        <f t="shared" ca="1" si="80"/>
        <v/>
      </c>
      <c r="Q132" t="str">
        <f t="shared" ca="1" si="80"/>
        <v/>
      </c>
      <c r="R132" t="str">
        <f t="shared" ca="1" si="80"/>
        <v/>
      </c>
      <c r="S132" t="str">
        <f t="shared" ca="1" si="80"/>
        <v/>
      </c>
      <c r="T132" t="str">
        <f t="shared" ca="1" si="80"/>
        <v/>
      </c>
      <c r="U132" t="str">
        <f t="shared" ca="1" si="80"/>
        <v/>
      </c>
      <c r="V132" t="str">
        <f t="shared" ca="1" si="80"/>
        <v/>
      </c>
      <c r="W132" t="str">
        <f t="shared" ca="1" si="80"/>
        <v/>
      </c>
      <c r="X132" t="str">
        <f t="shared" ca="1" si="80"/>
        <v/>
      </c>
      <c r="Y132" t="str">
        <f t="shared" ca="1" si="80"/>
        <v/>
      </c>
      <c r="Z132" t="str">
        <f t="shared" ca="1" si="80"/>
        <v/>
      </c>
      <c r="AA132" t="str">
        <f t="shared" ca="1" si="80"/>
        <v/>
      </c>
    </row>
    <row r="133" spans="1:27" x14ac:dyDescent="0.25">
      <c r="A133" s="30">
        <f t="shared" si="78"/>
        <v>4</v>
      </c>
      <c r="B133" s="30">
        <f t="shared" si="79"/>
        <v>4</v>
      </c>
      <c r="C133" t="str">
        <f t="shared" ref="C133:AA133" ca="1" si="81">IF($B$3-C57&lt;0,"",$B$3-C57)</f>
        <v/>
      </c>
      <c r="D133" t="str">
        <f t="shared" ca="1" si="81"/>
        <v/>
      </c>
      <c r="E133" t="str">
        <f t="shared" ca="1" si="81"/>
        <v/>
      </c>
      <c r="F133" t="str">
        <f t="shared" ca="1" si="81"/>
        <v/>
      </c>
      <c r="G133" t="str">
        <f t="shared" ca="1" si="81"/>
        <v/>
      </c>
      <c r="H133" t="str">
        <f t="shared" ca="1" si="81"/>
        <v/>
      </c>
      <c r="I133" t="str">
        <f t="shared" ca="1" si="81"/>
        <v/>
      </c>
      <c r="J133" t="str">
        <f t="shared" ca="1" si="81"/>
        <v/>
      </c>
      <c r="K133" t="str">
        <f t="shared" ca="1" si="81"/>
        <v/>
      </c>
      <c r="L133" t="str">
        <f t="shared" ca="1" si="81"/>
        <v/>
      </c>
      <c r="M133" t="str">
        <f t="shared" ca="1" si="81"/>
        <v/>
      </c>
      <c r="N133" t="str">
        <f t="shared" ca="1" si="81"/>
        <v/>
      </c>
      <c r="O133" t="str">
        <f t="shared" ca="1" si="81"/>
        <v/>
      </c>
      <c r="P133" t="str">
        <f t="shared" ca="1" si="81"/>
        <v/>
      </c>
      <c r="Q133" t="str">
        <f t="shared" ca="1" si="81"/>
        <v/>
      </c>
      <c r="R133" t="str">
        <f t="shared" ca="1" si="81"/>
        <v/>
      </c>
      <c r="S133" t="str">
        <f t="shared" ca="1" si="81"/>
        <v/>
      </c>
      <c r="T133" t="str">
        <f t="shared" ca="1" si="81"/>
        <v/>
      </c>
      <c r="U133" t="str">
        <f t="shared" ca="1" si="81"/>
        <v/>
      </c>
      <c r="V133" t="str">
        <f t="shared" ca="1" si="81"/>
        <v/>
      </c>
      <c r="W133" t="str">
        <f t="shared" ca="1" si="81"/>
        <v/>
      </c>
      <c r="X133" t="str">
        <f t="shared" ca="1" si="81"/>
        <v/>
      </c>
      <c r="Y133" t="str">
        <f t="shared" ca="1" si="81"/>
        <v/>
      </c>
      <c r="Z133" t="str">
        <f t="shared" ca="1" si="81"/>
        <v/>
      </c>
      <c r="AA133" t="str">
        <f t="shared" ca="1" si="81"/>
        <v/>
      </c>
    </row>
    <row r="134" spans="1:27" x14ac:dyDescent="0.25">
      <c r="A134" s="30">
        <f t="shared" si="78"/>
        <v>4.3</v>
      </c>
      <c r="B134" s="30">
        <f t="shared" si="79"/>
        <v>4.3</v>
      </c>
      <c r="C134" t="str">
        <f t="shared" ref="C134:AA134" ca="1" si="82">IF($B$3-C58&lt;0,"",$B$3-C58)</f>
        <v/>
      </c>
      <c r="D134" t="str">
        <f t="shared" ca="1" si="82"/>
        <v/>
      </c>
      <c r="E134" t="str">
        <f t="shared" ca="1" si="82"/>
        <v/>
      </c>
      <c r="F134" t="str">
        <f t="shared" ca="1" si="82"/>
        <v/>
      </c>
      <c r="G134" t="str">
        <f t="shared" ca="1" si="82"/>
        <v/>
      </c>
      <c r="H134" t="str">
        <f t="shared" ca="1" si="82"/>
        <v/>
      </c>
      <c r="I134" t="str">
        <f t="shared" ca="1" si="82"/>
        <v/>
      </c>
      <c r="J134" t="str">
        <f t="shared" ca="1" si="82"/>
        <v/>
      </c>
      <c r="K134" t="str">
        <f t="shared" ca="1" si="82"/>
        <v/>
      </c>
      <c r="L134" t="str">
        <f t="shared" ca="1" si="82"/>
        <v/>
      </c>
      <c r="M134" t="str">
        <f t="shared" ca="1" si="82"/>
        <v/>
      </c>
      <c r="N134" t="str">
        <f t="shared" ca="1" si="82"/>
        <v/>
      </c>
      <c r="O134" t="str">
        <f t="shared" ca="1" si="82"/>
        <v/>
      </c>
      <c r="P134" t="str">
        <f t="shared" ca="1" si="82"/>
        <v/>
      </c>
      <c r="Q134" t="str">
        <f t="shared" ca="1" si="82"/>
        <v/>
      </c>
      <c r="R134" t="str">
        <f t="shared" ca="1" si="82"/>
        <v/>
      </c>
      <c r="S134" t="str">
        <f t="shared" ca="1" si="82"/>
        <v/>
      </c>
      <c r="T134" t="str">
        <f t="shared" ca="1" si="82"/>
        <v/>
      </c>
      <c r="U134" t="str">
        <f t="shared" ca="1" si="82"/>
        <v/>
      </c>
      <c r="V134" t="str">
        <f t="shared" ca="1" si="82"/>
        <v/>
      </c>
      <c r="W134" t="str">
        <f t="shared" ca="1" si="82"/>
        <v/>
      </c>
      <c r="X134" t="str">
        <f t="shared" ca="1" si="82"/>
        <v/>
      </c>
      <c r="Y134" t="str">
        <f t="shared" ca="1" si="82"/>
        <v/>
      </c>
      <c r="Z134" t="str">
        <f t="shared" ca="1" si="82"/>
        <v/>
      </c>
      <c r="AA134" t="str">
        <f t="shared" ca="1" si="82"/>
        <v/>
      </c>
    </row>
    <row r="135" spans="1:27" x14ac:dyDescent="0.25">
      <c r="A135" s="30">
        <f t="shared" si="78"/>
        <v>4.5999999999999996</v>
      </c>
      <c r="B135" s="30">
        <f t="shared" si="79"/>
        <v>4.5999999999999996</v>
      </c>
      <c r="C135" t="str">
        <f t="shared" ref="C135:AA135" ca="1" si="83">IF($B$3-C59&lt;0,"",$B$3-C59)</f>
        <v/>
      </c>
      <c r="D135" t="str">
        <f t="shared" ca="1" si="83"/>
        <v/>
      </c>
      <c r="E135" t="str">
        <f t="shared" ca="1" si="83"/>
        <v/>
      </c>
      <c r="F135" t="str">
        <f t="shared" ca="1" si="83"/>
        <v/>
      </c>
      <c r="G135" t="str">
        <f t="shared" ca="1" si="83"/>
        <v/>
      </c>
      <c r="H135" t="str">
        <f t="shared" ca="1" si="83"/>
        <v/>
      </c>
      <c r="I135" t="str">
        <f t="shared" ca="1" si="83"/>
        <v/>
      </c>
      <c r="J135" t="str">
        <f t="shared" ca="1" si="83"/>
        <v/>
      </c>
      <c r="K135" t="str">
        <f t="shared" ca="1" si="83"/>
        <v/>
      </c>
      <c r="L135" t="str">
        <f t="shared" ca="1" si="83"/>
        <v/>
      </c>
      <c r="M135" t="str">
        <f t="shared" ca="1" si="83"/>
        <v/>
      </c>
      <c r="N135" t="str">
        <f t="shared" ca="1" si="83"/>
        <v/>
      </c>
      <c r="O135" t="str">
        <f t="shared" ca="1" si="83"/>
        <v/>
      </c>
      <c r="P135" t="str">
        <f t="shared" ca="1" si="83"/>
        <v/>
      </c>
      <c r="Q135" t="str">
        <f t="shared" ca="1" si="83"/>
        <v/>
      </c>
      <c r="R135" t="str">
        <f t="shared" ca="1" si="83"/>
        <v/>
      </c>
      <c r="S135" t="str">
        <f t="shared" ca="1" si="83"/>
        <v/>
      </c>
      <c r="T135" t="str">
        <f t="shared" ca="1" si="83"/>
        <v/>
      </c>
      <c r="U135" t="str">
        <f t="shared" ca="1" si="83"/>
        <v/>
      </c>
      <c r="V135" t="str">
        <f t="shared" ca="1" si="83"/>
        <v/>
      </c>
      <c r="W135" t="str">
        <f t="shared" ca="1" si="83"/>
        <v/>
      </c>
      <c r="X135" t="str">
        <f t="shared" ca="1" si="83"/>
        <v/>
      </c>
      <c r="Y135" t="str">
        <f t="shared" ca="1" si="83"/>
        <v/>
      </c>
      <c r="Z135" t="str">
        <f t="shared" ca="1" si="83"/>
        <v/>
      </c>
      <c r="AA135" t="str">
        <f t="shared" ca="1" si="83"/>
        <v/>
      </c>
    </row>
    <row r="136" spans="1:27" x14ac:dyDescent="0.25">
      <c r="A136" s="30">
        <f t="shared" si="78"/>
        <v>4.8999999999999995</v>
      </c>
      <c r="B136" s="30">
        <f t="shared" si="79"/>
        <v>4.8999999999999995</v>
      </c>
      <c r="C136" t="str">
        <f t="shared" ref="C136:AA136" ca="1" si="84">IF($B$3-C60&lt;0,"",$B$3-C60)</f>
        <v/>
      </c>
      <c r="D136" t="str">
        <f t="shared" ca="1" si="84"/>
        <v/>
      </c>
      <c r="E136" t="str">
        <f t="shared" ca="1" si="84"/>
        <v/>
      </c>
      <c r="F136" t="str">
        <f t="shared" ca="1" si="84"/>
        <v/>
      </c>
      <c r="G136" t="str">
        <f t="shared" ca="1" si="84"/>
        <v/>
      </c>
      <c r="H136" t="str">
        <f t="shared" ca="1" si="84"/>
        <v/>
      </c>
      <c r="I136" t="str">
        <f t="shared" ca="1" si="84"/>
        <v/>
      </c>
      <c r="J136" t="str">
        <f t="shared" ca="1" si="84"/>
        <v/>
      </c>
      <c r="K136" t="str">
        <f t="shared" ca="1" si="84"/>
        <v/>
      </c>
      <c r="L136" t="str">
        <f t="shared" ca="1" si="84"/>
        <v/>
      </c>
      <c r="M136" t="str">
        <f t="shared" ca="1" si="84"/>
        <v/>
      </c>
      <c r="N136" t="str">
        <f t="shared" ca="1" si="84"/>
        <v/>
      </c>
      <c r="O136" t="str">
        <f t="shared" ca="1" si="84"/>
        <v/>
      </c>
      <c r="P136" t="str">
        <f t="shared" ca="1" si="84"/>
        <v/>
      </c>
      <c r="Q136" t="str">
        <f t="shared" ca="1" si="84"/>
        <v/>
      </c>
      <c r="R136" t="str">
        <f t="shared" ca="1" si="84"/>
        <v/>
      </c>
      <c r="S136" t="str">
        <f t="shared" ca="1" si="84"/>
        <v/>
      </c>
      <c r="T136" t="str">
        <f t="shared" ca="1" si="84"/>
        <v/>
      </c>
      <c r="U136" t="str">
        <f t="shared" ca="1" si="84"/>
        <v/>
      </c>
      <c r="V136" t="str">
        <f t="shared" ca="1" si="84"/>
        <v/>
      </c>
      <c r="W136" t="str">
        <f t="shared" ca="1" si="84"/>
        <v/>
      </c>
      <c r="X136" t="str">
        <f t="shared" ca="1" si="84"/>
        <v/>
      </c>
      <c r="Y136" t="str">
        <f t="shared" ca="1" si="84"/>
        <v/>
      </c>
      <c r="Z136" t="str">
        <f t="shared" ca="1" si="84"/>
        <v/>
      </c>
      <c r="AA136" t="str">
        <f t="shared" ca="1" si="84"/>
        <v/>
      </c>
    </row>
    <row r="137" spans="1:27" x14ac:dyDescent="0.25">
      <c r="A137" s="30">
        <f t="shared" si="78"/>
        <v>5.1999999999999993</v>
      </c>
      <c r="B137" s="30">
        <f t="shared" si="79"/>
        <v>5.1999999999999993</v>
      </c>
      <c r="C137" t="str">
        <f t="shared" ref="C137:AA137" ca="1" si="85">IF($B$3-C61&lt;0,"",$B$3-C61)</f>
        <v/>
      </c>
      <c r="D137" t="str">
        <f t="shared" ca="1" si="85"/>
        <v/>
      </c>
      <c r="E137" t="str">
        <f t="shared" ca="1" si="85"/>
        <v/>
      </c>
      <c r="F137" t="str">
        <f t="shared" ca="1" si="85"/>
        <v/>
      </c>
      <c r="G137" t="str">
        <f t="shared" ca="1" si="85"/>
        <v/>
      </c>
      <c r="H137" t="str">
        <f t="shared" ca="1" si="85"/>
        <v/>
      </c>
      <c r="I137" t="str">
        <f t="shared" ca="1" si="85"/>
        <v/>
      </c>
      <c r="J137" t="str">
        <f t="shared" ca="1" si="85"/>
        <v/>
      </c>
      <c r="K137" t="str">
        <f t="shared" ca="1" si="85"/>
        <v/>
      </c>
      <c r="L137" t="str">
        <f t="shared" ca="1" si="85"/>
        <v/>
      </c>
      <c r="M137" t="str">
        <f t="shared" ca="1" si="85"/>
        <v/>
      </c>
      <c r="N137" t="str">
        <f t="shared" ca="1" si="85"/>
        <v/>
      </c>
      <c r="O137" t="str">
        <f t="shared" ca="1" si="85"/>
        <v/>
      </c>
      <c r="P137" t="str">
        <f t="shared" ca="1" si="85"/>
        <v/>
      </c>
      <c r="Q137" t="str">
        <f t="shared" ca="1" si="85"/>
        <v/>
      </c>
      <c r="R137" t="str">
        <f t="shared" ca="1" si="85"/>
        <v/>
      </c>
      <c r="S137" t="str">
        <f t="shared" ca="1" si="85"/>
        <v/>
      </c>
      <c r="T137" t="str">
        <f t="shared" ca="1" si="85"/>
        <v/>
      </c>
      <c r="U137" t="str">
        <f t="shared" ca="1" si="85"/>
        <v/>
      </c>
      <c r="V137" t="str">
        <f t="shared" ca="1" si="85"/>
        <v/>
      </c>
      <c r="W137" t="str">
        <f t="shared" ca="1" si="85"/>
        <v/>
      </c>
      <c r="X137" t="str">
        <f t="shared" ca="1" si="85"/>
        <v/>
      </c>
      <c r="Y137" t="str">
        <f t="shared" ca="1" si="85"/>
        <v/>
      </c>
      <c r="Z137" t="str">
        <f t="shared" ca="1" si="85"/>
        <v/>
      </c>
      <c r="AA137" t="str">
        <f t="shared" ca="1" si="85"/>
        <v/>
      </c>
    </row>
    <row r="138" spans="1:27" x14ac:dyDescent="0.25">
      <c r="A138" s="30">
        <f t="shared" si="78"/>
        <v>5.4999999999999991</v>
      </c>
      <c r="B138" s="30">
        <f t="shared" si="79"/>
        <v>5.4999999999999991</v>
      </c>
      <c r="C138" t="str">
        <f t="shared" ref="C138:AA138" ca="1" si="86">IF($B$3-C62&lt;0,"",$B$3-C62)</f>
        <v/>
      </c>
      <c r="D138" t="str">
        <f t="shared" ca="1" si="86"/>
        <v/>
      </c>
      <c r="E138" t="str">
        <f t="shared" ca="1" si="86"/>
        <v/>
      </c>
      <c r="F138" t="str">
        <f t="shared" ca="1" si="86"/>
        <v/>
      </c>
      <c r="G138" t="str">
        <f t="shared" ca="1" si="86"/>
        <v/>
      </c>
      <c r="H138" t="str">
        <f t="shared" ca="1" si="86"/>
        <v/>
      </c>
      <c r="I138" t="str">
        <f t="shared" ca="1" si="86"/>
        <v/>
      </c>
      <c r="J138" t="str">
        <f t="shared" ca="1" si="86"/>
        <v/>
      </c>
      <c r="K138" t="str">
        <f t="shared" ca="1" si="86"/>
        <v/>
      </c>
      <c r="L138" t="str">
        <f t="shared" ca="1" si="86"/>
        <v/>
      </c>
      <c r="M138" t="str">
        <f t="shared" ca="1" si="86"/>
        <v/>
      </c>
      <c r="N138" t="str">
        <f t="shared" ca="1" si="86"/>
        <v/>
      </c>
      <c r="O138" t="str">
        <f t="shared" ca="1" si="86"/>
        <v/>
      </c>
      <c r="P138" t="str">
        <f t="shared" ca="1" si="86"/>
        <v/>
      </c>
      <c r="Q138" t="str">
        <f t="shared" ca="1" si="86"/>
        <v/>
      </c>
      <c r="R138" t="str">
        <f t="shared" ca="1" si="86"/>
        <v/>
      </c>
      <c r="S138" t="str">
        <f t="shared" ca="1" si="86"/>
        <v/>
      </c>
      <c r="T138" t="str">
        <f t="shared" ca="1" si="86"/>
        <v/>
      </c>
      <c r="U138" t="str">
        <f t="shared" ca="1" si="86"/>
        <v/>
      </c>
      <c r="V138" t="str">
        <f t="shared" ca="1" si="86"/>
        <v/>
      </c>
      <c r="W138" t="str">
        <f t="shared" ca="1" si="86"/>
        <v/>
      </c>
      <c r="X138" t="str">
        <f t="shared" ca="1" si="86"/>
        <v/>
      </c>
      <c r="Y138" t="str">
        <f t="shared" ca="1" si="86"/>
        <v/>
      </c>
      <c r="Z138" t="str">
        <f t="shared" ca="1" si="86"/>
        <v/>
      </c>
      <c r="AA138" t="str">
        <f t="shared" ca="1" si="86"/>
        <v/>
      </c>
    </row>
    <row r="139" spans="1:27" x14ac:dyDescent="0.25">
      <c r="A139" s="30">
        <f t="shared" si="78"/>
        <v>5.7999999999999989</v>
      </c>
      <c r="B139" s="30">
        <f t="shared" si="79"/>
        <v>5.7999999999999989</v>
      </c>
      <c r="C139" t="str">
        <f ca="1">IF($B$3-C63&lt;0,"",$B$3-C63)</f>
        <v/>
      </c>
      <c r="D139" t="str">
        <f t="shared" ref="D139:AA139" ca="1" si="87">IF($B$3-D63&lt;0,"",$B$3-D63)</f>
        <v/>
      </c>
      <c r="E139" t="str">
        <f t="shared" ca="1" si="87"/>
        <v/>
      </c>
      <c r="F139" t="str">
        <f t="shared" ca="1" si="87"/>
        <v/>
      </c>
      <c r="G139" t="str">
        <f t="shared" ca="1" si="87"/>
        <v/>
      </c>
      <c r="H139" t="str">
        <f t="shared" ca="1" si="87"/>
        <v/>
      </c>
      <c r="I139" t="str">
        <f t="shared" ca="1" si="87"/>
        <v/>
      </c>
      <c r="J139" t="str">
        <f t="shared" ca="1" si="87"/>
        <v/>
      </c>
      <c r="K139" t="str">
        <f t="shared" ca="1" si="87"/>
        <v/>
      </c>
      <c r="L139" t="str">
        <f t="shared" ca="1" si="87"/>
        <v/>
      </c>
      <c r="M139" t="str">
        <f t="shared" ca="1" si="87"/>
        <v/>
      </c>
      <c r="N139" t="str">
        <f t="shared" ca="1" si="87"/>
        <v/>
      </c>
      <c r="O139" t="str">
        <f t="shared" ca="1" si="87"/>
        <v/>
      </c>
      <c r="P139" t="str">
        <f t="shared" ca="1" si="87"/>
        <v/>
      </c>
      <c r="Q139" t="str">
        <f t="shared" ca="1" si="87"/>
        <v/>
      </c>
      <c r="R139" t="str">
        <f t="shared" ca="1" si="87"/>
        <v/>
      </c>
      <c r="S139" t="str">
        <f t="shared" ca="1" si="87"/>
        <v/>
      </c>
      <c r="T139" t="str">
        <f t="shared" ca="1" si="87"/>
        <v/>
      </c>
      <c r="U139" t="str">
        <f t="shared" ca="1" si="87"/>
        <v/>
      </c>
      <c r="V139" t="str">
        <f t="shared" ca="1" si="87"/>
        <v/>
      </c>
      <c r="W139" t="str">
        <f t="shared" ca="1" si="87"/>
        <v/>
      </c>
      <c r="X139" t="str">
        <f t="shared" ca="1" si="87"/>
        <v/>
      </c>
      <c r="Y139" t="str">
        <f t="shared" ca="1" si="87"/>
        <v/>
      </c>
      <c r="Z139" t="str">
        <f t="shared" ca="1" si="87"/>
        <v/>
      </c>
      <c r="AA139" t="str">
        <f t="shared" ca="1" si="87"/>
        <v/>
      </c>
    </row>
    <row r="140" spans="1:27" x14ac:dyDescent="0.25">
      <c r="A140" s="30">
        <f t="shared" si="78"/>
        <v>6.0999999999999988</v>
      </c>
      <c r="B140" s="30">
        <f t="shared" si="79"/>
        <v>6.0999999999999988</v>
      </c>
      <c r="C140" t="str">
        <f ca="1">IF($B$3-C64&lt;0,"",$B$3-C64)</f>
        <v/>
      </c>
      <c r="D140" t="str">
        <f t="shared" ref="D140:AA140" ca="1" si="88">IF($B$3-D64&lt;0,"",$B$3-D64)</f>
        <v/>
      </c>
      <c r="E140" t="str">
        <f t="shared" ca="1" si="88"/>
        <v/>
      </c>
      <c r="F140" t="str">
        <f t="shared" ca="1" si="88"/>
        <v/>
      </c>
      <c r="G140" t="str">
        <f t="shared" ca="1" si="88"/>
        <v/>
      </c>
      <c r="H140" t="str">
        <f t="shared" ca="1" si="88"/>
        <v/>
      </c>
      <c r="I140" t="str">
        <f t="shared" ca="1" si="88"/>
        <v/>
      </c>
      <c r="J140" t="str">
        <f t="shared" ca="1" si="88"/>
        <v/>
      </c>
      <c r="K140" t="str">
        <f t="shared" ca="1" si="88"/>
        <v/>
      </c>
      <c r="L140" t="str">
        <f t="shared" ca="1" si="88"/>
        <v/>
      </c>
      <c r="M140" t="str">
        <f t="shared" ca="1" si="88"/>
        <v/>
      </c>
      <c r="N140" t="str">
        <f t="shared" ca="1" si="88"/>
        <v/>
      </c>
      <c r="O140" t="str">
        <f t="shared" ca="1" si="88"/>
        <v/>
      </c>
      <c r="P140" t="str">
        <f t="shared" ca="1" si="88"/>
        <v/>
      </c>
      <c r="Q140" t="str">
        <f t="shared" ca="1" si="88"/>
        <v/>
      </c>
      <c r="R140" t="str">
        <f t="shared" ca="1" si="88"/>
        <v/>
      </c>
      <c r="S140" t="str">
        <f t="shared" ca="1" si="88"/>
        <v/>
      </c>
      <c r="T140" t="str">
        <f t="shared" ca="1" si="88"/>
        <v/>
      </c>
      <c r="U140" t="str">
        <f t="shared" ca="1" si="88"/>
        <v/>
      </c>
      <c r="V140" t="str">
        <f t="shared" ca="1" si="88"/>
        <v/>
      </c>
      <c r="W140" t="str">
        <f t="shared" ca="1" si="88"/>
        <v/>
      </c>
      <c r="X140" t="str">
        <f t="shared" ca="1" si="88"/>
        <v/>
      </c>
      <c r="Y140" t="str">
        <f t="shared" ca="1" si="88"/>
        <v/>
      </c>
      <c r="Z140" t="str">
        <f t="shared" ca="1" si="88"/>
        <v/>
      </c>
      <c r="AA140" t="str">
        <f t="shared" ca="1" si="88"/>
        <v/>
      </c>
    </row>
    <row r="141" spans="1:27" x14ac:dyDescent="0.25">
      <c r="A141" s="30">
        <f t="shared" si="78"/>
        <v>6.3</v>
      </c>
      <c r="B141" s="30">
        <f t="shared" si="79"/>
        <v>6.3</v>
      </c>
      <c r="C141" t="str">
        <f t="shared" ref="C141:AA141" ca="1" si="89">IF($B$3-C65&lt;0,"",$B$3-C65)</f>
        <v/>
      </c>
      <c r="D141" t="str">
        <f t="shared" ca="1" si="89"/>
        <v/>
      </c>
      <c r="E141" t="str">
        <f t="shared" ca="1" si="89"/>
        <v/>
      </c>
      <c r="F141" t="str">
        <f t="shared" ca="1" si="89"/>
        <v/>
      </c>
      <c r="G141" t="str">
        <f t="shared" ca="1" si="89"/>
        <v/>
      </c>
      <c r="H141" t="str">
        <f t="shared" ca="1" si="89"/>
        <v/>
      </c>
      <c r="I141" t="str">
        <f t="shared" ca="1" si="89"/>
        <v/>
      </c>
      <c r="J141" t="str">
        <f t="shared" ca="1" si="89"/>
        <v/>
      </c>
      <c r="K141" t="str">
        <f t="shared" ca="1" si="89"/>
        <v/>
      </c>
      <c r="L141" t="str">
        <f t="shared" ca="1" si="89"/>
        <v/>
      </c>
      <c r="M141" t="str">
        <f t="shared" ca="1" si="89"/>
        <v/>
      </c>
      <c r="N141" t="str">
        <f t="shared" ca="1" si="89"/>
        <v/>
      </c>
      <c r="O141" t="str">
        <f t="shared" ca="1" si="89"/>
        <v/>
      </c>
      <c r="P141" t="str">
        <f t="shared" ca="1" si="89"/>
        <v/>
      </c>
      <c r="Q141" t="str">
        <f t="shared" ca="1" si="89"/>
        <v/>
      </c>
      <c r="R141" t="str">
        <f t="shared" ca="1" si="89"/>
        <v/>
      </c>
      <c r="S141" t="str">
        <f t="shared" ca="1" si="89"/>
        <v/>
      </c>
      <c r="T141" t="str">
        <f t="shared" ca="1" si="89"/>
        <v/>
      </c>
      <c r="U141" t="str">
        <f t="shared" ca="1" si="89"/>
        <v/>
      </c>
      <c r="V141" t="str">
        <f t="shared" ca="1" si="89"/>
        <v/>
      </c>
      <c r="W141" t="str">
        <f t="shared" ca="1" si="89"/>
        <v/>
      </c>
      <c r="X141" t="str">
        <f t="shared" ca="1" si="89"/>
        <v/>
      </c>
      <c r="Y141" t="str">
        <f t="shared" ca="1" si="89"/>
        <v/>
      </c>
      <c r="Z141" t="str">
        <f t="shared" ca="1" si="89"/>
        <v/>
      </c>
      <c r="AA141" t="str">
        <f t="shared" ca="1" si="89"/>
        <v/>
      </c>
    </row>
    <row r="142" spans="1:27" x14ac:dyDescent="0.25">
      <c r="A142" s="30">
        <f t="shared" si="78"/>
        <v>6.3</v>
      </c>
      <c r="B142" s="30">
        <f t="shared" si="79"/>
        <v>6.3</v>
      </c>
      <c r="C142" t="str">
        <f t="shared" ref="C142:AA142" ca="1" si="90">IF($B$3-C66&lt;0,"",$B$3-C66)</f>
        <v/>
      </c>
      <c r="D142" t="str">
        <f t="shared" ca="1" si="90"/>
        <v/>
      </c>
      <c r="E142" t="str">
        <f t="shared" ca="1" si="90"/>
        <v/>
      </c>
      <c r="F142" t="str">
        <f t="shared" ca="1" si="90"/>
        <v/>
      </c>
      <c r="G142" t="str">
        <f t="shared" ca="1" si="90"/>
        <v/>
      </c>
      <c r="H142" t="str">
        <f t="shared" ca="1" si="90"/>
        <v/>
      </c>
      <c r="I142" t="str">
        <f t="shared" ca="1" si="90"/>
        <v/>
      </c>
      <c r="J142" t="str">
        <f t="shared" ca="1" si="90"/>
        <v/>
      </c>
      <c r="K142" t="str">
        <f t="shared" ca="1" si="90"/>
        <v/>
      </c>
      <c r="L142" t="str">
        <f t="shared" ca="1" si="90"/>
        <v/>
      </c>
      <c r="M142" t="str">
        <f t="shared" ca="1" si="90"/>
        <v/>
      </c>
      <c r="N142" t="str">
        <f t="shared" ca="1" si="90"/>
        <v/>
      </c>
      <c r="O142" t="str">
        <f t="shared" ca="1" si="90"/>
        <v/>
      </c>
      <c r="P142" t="str">
        <f t="shared" ca="1" si="90"/>
        <v/>
      </c>
      <c r="Q142" t="str">
        <f t="shared" ca="1" si="90"/>
        <v/>
      </c>
      <c r="R142" t="str">
        <f t="shared" ca="1" si="90"/>
        <v/>
      </c>
      <c r="S142" t="str">
        <f t="shared" ca="1" si="90"/>
        <v/>
      </c>
      <c r="T142" t="str">
        <f t="shared" ca="1" si="90"/>
        <v/>
      </c>
      <c r="U142" t="str">
        <f t="shared" ca="1" si="90"/>
        <v/>
      </c>
      <c r="V142" t="str">
        <f t="shared" ca="1" si="90"/>
        <v/>
      </c>
      <c r="W142" t="str">
        <f t="shared" ca="1" si="90"/>
        <v/>
      </c>
      <c r="X142" t="str">
        <f t="shared" ca="1" si="90"/>
        <v/>
      </c>
      <c r="Y142" t="str">
        <f t="shared" ca="1" si="90"/>
        <v/>
      </c>
      <c r="Z142" t="str">
        <f t="shared" ca="1" si="90"/>
        <v/>
      </c>
      <c r="AA142" t="str">
        <f t="shared" ca="1" si="90"/>
        <v/>
      </c>
    </row>
    <row r="143" spans="1:27" x14ac:dyDescent="0.25">
      <c r="A143" s="30">
        <f t="shared" si="78"/>
        <v>6.3</v>
      </c>
      <c r="B143" s="30">
        <f t="shared" si="79"/>
        <v>6.3</v>
      </c>
      <c r="C143" t="str">
        <f t="shared" ref="C143:AA143" ca="1" si="91">IF($B$3-C67&lt;0,"",$B$3-C67)</f>
        <v/>
      </c>
      <c r="D143" t="str">
        <f t="shared" ca="1" si="91"/>
        <v/>
      </c>
      <c r="E143" t="str">
        <f t="shared" ca="1" si="91"/>
        <v/>
      </c>
      <c r="F143" t="str">
        <f t="shared" ca="1" si="91"/>
        <v/>
      </c>
      <c r="G143" t="str">
        <f t="shared" ca="1" si="91"/>
        <v/>
      </c>
      <c r="H143" t="str">
        <f t="shared" ca="1" si="91"/>
        <v/>
      </c>
      <c r="I143" t="str">
        <f t="shared" ca="1" si="91"/>
        <v/>
      </c>
      <c r="J143" t="str">
        <f t="shared" ca="1" si="91"/>
        <v/>
      </c>
      <c r="K143" t="str">
        <f t="shared" ca="1" si="91"/>
        <v/>
      </c>
      <c r="L143" t="str">
        <f t="shared" ca="1" si="91"/>
        <v/>
      </c>
      <c r="M143" t="str">
        <f t="shared" ca="1" si="91"/>
        <v/>
      </c>
      <c r="N143" t="str">
        <f t="shared" ca="1" si="91"/>
        <v/>
      </c>
      <c r="O143" t="str">
        <f t="shared" ca="1" si="91"/>
        <v/>
      </c>
      <c r="P143" t="str">
        <f t="shared" ca="1" si="91"/>
        <v/>
      </c>
      <c r="Q143" t="str">
        <f t="shared" ca="1" si="91"/>
        <v/>
      </c>
      <c r="R143" t="str">
        <f t="shared" ca="1" si="91"/>
        <v/>
      </c>
      <c r="S143" t="str">
        <f t="shared" ca="1" si="91"/>
        <v/>
      </c>
      <c r="T143" t="str">
        <f t="shared" ca="1" si="91"/>
        <v/>
      </c>
      <c r="U143" t="str">
        <f t="shared" ca="1" si="91"/>
        <v/>
      </c>
      <c r="V143" t="str">
        <f t="shared" ca="1" si="91"/>
        <v/>
      </c>
      <c r="W143" t="str">
        <f t="shared" ca="1" si="91"/>
        <v/>
      </c>
      <c r="X143" t="str">
        <f t="shared" ca="1" si="91"/>
        <v/>
      </c>
      <c r="Y143" t="str">
        <f t="shared" ca="1" si="91"/>
        <v/>
      </c>
      <c r="Z143" t="str">
        <f t="shared" ca="1" si="91"/>
        <v/>
      </c>
      <c r="AA143" t="str">
        <f t="shared" ca="1" si="91"/>
        <v/>
      </c>
    </row>
    <row r="144" spans="1:27" x14ac:dyDescent="0.25">
      <c r="A144" s="30">
        <f t="shared" si="78"/>
        <v>6.3</v>
      </c>
      <c r="B144" s="30">
        <f t="shared" si="79"/>
        <v>6.3</v>
      </c>
      <c r="C144" t="str">
        <f t="shared" ref="C144:AA144" ca="1" si="92">IF($B$3-C68&lt;0,"",$B$3-C68)</f>
        <v/>
      </c>
      <c r="D144" t="str">
        <f t="shared" ca="1" si="92"/>
        <v/>
      </c>
      <c r="E144" t="str">
        <f t="shared" ca="1" si="92"/>
        <v/>
      </c>
      <c r="F144" t="str">
        <f t="shared" ca="1" si="92"/>
        <v/>
      </c>
      <c r="G144" t="str">
        <f t="shared" ca="1" si="92"/>
        <v/>
      </c>
      <c r="H144" t="str">
        <f t="shared" ca="1" si="92"/>
        <v/>
      </c>
      <c r="I144" t="str">
        <f t="shared" ca="1" si="92"/>
        <v/>
      </c>
      <c r="J144" t="str">
        <f t="shared" ca="1" si="92"/>
        <v/>
      </c>
      <c r="K144" t="str">
        <f t="shared" ca="1" si="92"/>
        <v/>
      </c>
      <c r="L144" t="str">
        <f t="shared" ca="1" si="92"/>
        <v/>
      </c>
      <c r="M144" t="str">
        <f t="shared" ca="1" si="92"/>
        <v/>
      </c>
      <c r="N144" t="str">
        <f t="shared" ca="1" si="92"/>
        <v/>
      </c>
      <c r="O144" t="str">
        <f t="shared" ca="1" si="92"/>
        <v/>
      </c>
      <c r="P144" t="str">
        <f t="shared" ca="1" si="92"/>
        <v/>
      </c>
      <c r="Q144" t="str">
        <f t="shared" ca="1" si="92"/>
        <v/>
      </c>
      <c r="R144" t="str">
        <f t="shared" ca="1" si="92"/>
        <v/>
      </c>
      <c r="S144" t="str">
        <f t="shared" ca="1" si="92"/>
        <v/>
      </c>
      <c r="T144" t="str">
        <f t="shared" ca="1" si="92"/>
        <v/>
      </c>
      <c r="U144" t="str">
        <f t="shared" ca="1" si="92"/>
        <v/>
      </c>
      <c r="V144" t="str">
        <f t="shared" ca="1" si="92"/>
        <v/>
      </c>
      <c r="W144" t="str">
        <f t="shared" ca="1" si="92"/>
        <v/>
      </c>
      <c r="X144" t="str">
        <f t="shared" ca="1" si="92"/>
        <v/>
      </c>
      <c r="Y144" t="str">
        <f t="shared" ca="1" si="92"/>
        <v/>
      </c>
      <c r="Z144" t="str">
        <f t="shared" ca="1" si="92"/>
        <v/>
      </c>
      <c r="AA144" t="str">
        <f t="shared" ca="1" si="92"/>
        <v/>
      </c>
    </row>
    <row r="145" spans="1:36" x14ac:dyDescent="0.25">
      <c r="A145" s="30">
        <f t="shared" si="78"/>
        <v>6.3</v>
      </c>
      <c r="B145" s="30">
        <f t="shared" si="79"/>
        <v>6.3</v>
      </c>
      <c r="C145" t="str">
        <f t="shared" ref="C145:AA145" ca="1" si="93">IF($B$3-C69&lt;0,"",$B$3-C69)</f>
        <v/>
      </c>
      <c r="D145" t="str">
        <f t="shared" ca="1" si="93"/>
        <v/>
      </c>
      <c r="E145" t="str">
        <f t="shared" ca="1" si="93"/>
        <v/>
      </c>
      <c r="F145" t="str">
        <f t="shared" ca="1" si="93"/>
        <v/>
      </c>
      <c r="G145" t="str">
        <f t="shared" ca="1" si="93"/>
        <v/>
      </c>
      <c r="H145" t="str">
        <f t="shared" ca="1" si="93"/>
        <v/>
      </c>
      <c r="I145" t="str">
        <f t="shared" ca="1" si="93"/>
        <v/>
      </c>
      <c r="J145" t="str">
        <f t="shared" ca="1" si="93"/>
        <v/>
      </c>
      <c r="K145" t="str">
        <f t="shared" ca="1" si="93"/>
        <v/>
      </c>
      <c r="L145" t="str">
        <f t="shared" ca="1" si="93"/>
        <v/>
      </c>
      <c r="M145" t="str">
        <f t="shared" ca="1" si="93"/>
        <v/>
      </c>
      <c r="N145" t="str">
        <f t="shared" ca="1" si="93"/>
        <v/>
      </c>
      <c r="O145" t="str">
        <f t="shared" ca="1" si="93"/>
        <v/>
      </c>
      <c r="P145" t="str">
        <f t="shared" ca="1" si="93"/>
        <v/>
      </c>
      <c r="Q145" t="str">
        <f t="shared" ca="1" si="93"/>
        <v/>
      </c>
      <c r="R145" t="str">
        <f t="shared" ca="1" si="93"/>
        <v/>
      </c>
      <c r="S145" t="str">
        <f t="shared" ca="1" si="93"/>
        <v/>
      </c>
      <c r="T145" t="str">
        <f t="shared" ca="1" si="93"/>
        <v/>
      </c>
      <c r="U145" t="str">
        <f t="shared" ca="1" si="93"/>
        <v/>
      </c>
      <c r="V145" t="str">
        <f t="shared" ca="1" si="93"/>
        <v/>
      </c>
      <c r="W145" t="str">
        <f t="shared" ca="1" si="93"/>
        <v/>
      </c>
      <c r="X145" t="str">
        <f t="shared" ca="1" si="93"/>
        <v/>
      </c>
      <c r="Y145" t="str">
        <f t="shared" ca="1" si="93"/>
        <v/>
      </c>
      <c r="Z145" t="str">
        <f t="shared" ca="1" si="93"/>
        <v/>
      </c>
      <c r="AA145" t="str">
        <f t="shared" ca="1" si="93"/>
        <v/>
      </c>
    </row>
    <row r="146" spans="1:36" x14ac:dyDescent="0.25">
      <c r="A146" s="30">
        <f t="shared" si="78"/>
        <v>6.3</v>
      </c>
      <c r="B146" s="30">
        <f t="shared" si="79"/>
        <v>6.3</v>
      </c>
      <c r="C146" t="str">
        <f t="shared" ref="C146:AA146" ca="1" si="94">IF($B$3-C70&lt;0,"",$B$3-C70)</f>
        <v/>
      </c>
      <c r="D146" t="str">
        <f t="shared" ca="1" si="94"/>
        <v/>
      </c>
      <c r="E146" t="str">
        <f t="shared" ca="1" si="94"/>
        <v/>
      </c>
      <c r="F146" t="str">
        <f t="shared" ca="1" si="94"/>
        <v/>
      </c>
      <c r="G146" t="str">
        <f t="shared" ca="1" si="94"/>
        <v/>
      </c>
      <c r="H146" t="str">
        <f t="shared" ca="1" si="94"/>
        <v/>
      </c>
      <c r="I146" t="str">
        <f t="shared" ca="1" si="94"/>
        <v/>
      </c>
      <c r="J146" t="str">
        <f t="shared" ca="1" si="94"/>
        <v/>
      </c>
      <c r="K146" t="str">
        <f t="shared" ca="1" si="94"/>
        <v/>
      </c>
      <c r="L146" t="str">
        <f t="shared" ca="1" si="94"/>
        <v/>
      </c>
      <c r="M146" t="str">
        <f t="shared" ca="1" si="94"/>
        <v/>
      </c>
      <c r="N146" t="str">
        <f t="shared" ca="1" si="94"/>
        <v/>
      </c>
      <c r="O146" t="str">
        <f t="shared" ca="1" si="94"/>
        <v/>
      </c>
      <c r="P146" t="str">
        <f t="shared" ca="1" si="94"/>
        <v/>
      </c>
      <c r="Q146" t="str">
        <f t="shared" ca="1" si="94"/>
        <v/>
      </c>
      <c r="R146" t="str">
        <f t="shared" ca="1" si="94"/>
        <v/>
      </c>
      <c r="S146" t="str">
        <f t="shared" ca="1" si="94"/>
        <v/>
      </c>
      <c r="T146" t="str">
        <f t="shared" ca="1" si="94"/>
        <v/>
      </c>
      <c r="U146" t="str">
        <f t="shared" ca="1" si="94"/>
        <v/>
      </c>
      <c r="V146" t="str">
        <f t="shared" ca="1" si="94"/>
        <v/>
      </c>
      <c r="W146" t="str">
        <f t="shared" ca="1" si="94"/>
        <v/>
      </c>
      <c r="X146" t="str">
        <f t="shared" ca="1" si="94"/>
        <v/>
      </c>
      <c r="Y146" t="str">
        <f t="shared" ca="1" si="94"/>
        <v/>
      </c>
      <c r="Z146" t="str">
        <f t="shared" ca="1" si="94"/>
        <v/>
      </c>
      <c r="AA146" t="str">
        <f t="shared" ca="1" si="94"/>
        <v/>
      </c>
    </row>
    <row r="147" spans="1:36" x14ac:dyDescent="0.25">
      <c r="A147" s="30">
        <f t="shared" si="78"/>
        <v>6.3</v>
      </c>
      <c r="B147" s="30">
        <f t="shared" si="79"/>
        <v>6.3</v>
      </c>
      <c r="C147" t="str">
        <f t="shared" ref="C147:AA147" ca="1" si="95">IF($B$3-C71&lt;0,"",$B$3-C71)</f>
        <v/>
      </c>
      <c r="D147" t="str">
        <f t="shared" ca="1" si="95"/>
        <v/>
      </c>
      <c r="E147" t="str">
        <f t="shared" ca="1" si="95"/>
        <v/>
      </c>
      <c r="F147" t="str">
        <f t="shared" ca="1" si="95"/>
        <v/>
      </c>
      <c r="G147" t="str">
        <f t="shared" ca="1" si="95"/>
        <v/>
      </c>
      <c r="H147" t="str">
        <f t="shared" ca="1" si="95"/>
        <v/>
      </c>
      <c r="I147" t="str">
        <f t="shared" ca="1" si="95"/>
        <v/>
      </c>
      <c r="J147" t="str">
        <f t="shared" ca="1" si="95"/>
        <v/>
      </c>
      <c r="K147" t="str">
        <f t="shared" ca="1" si="95"/>
        <v/>
      </c>
      <c r="L147" t="str">
        <f t="shared" ca="1" si="95"/>
        <v/>
      </c>
      <c r="M147" t="str">
        <f t="shared" ca="1" si="95"/>
        <v/>
      </c>
      <c r="N147" t="str">
        <f t="shared" ca="1" si="95"/>
        <v/>
      </c>
      <c r="O147" t="str">
        <f t="shared" ca="1" si="95"/>
        <v/>
      </c>
      <c r="P147" t="str">
        <f t="shared" ca="1" si="95"/>
        <v/>
      </c>
      <c r="Q147" t="str">
        <f t="shared" ca="1" si="95"/>
        <v/>
      </c>
      <c r="R147" t="str">
        <f t="shared" ca="1" si="95"/>
        <v/>
      </c>
      <c r="S147" t="str">
        <f t="shared" ca="1" si="95"/>
        <v/>
      </c>
      <c r="T147" t="str">
        <f t="shared" ca="1" si="95"/>
        <v/>
      </c>
      <c r="U147" t="str">
        <f t="shared" ca="1" si="95"/>
        <v/>
      </c>
      <c r="V147" t="str">
        <f t="shared" ca="1" si="95"/>
        <v/>
      </c>
      <c r="W147" t="str">
        <f t="shared" ca="1" si="95"/>
        <v/>
      </c>
      <c r="X147" t="str">
        <f t="shared" ca="1" si="95"/>
        <v/>
      </c>
      <c r="Y147" t="str">
        <f t="shared" ca="1" si="95"/>
        <v/>
      </c>
      <c r="Z147" t="str">
        <f t="shared" ca="1" si="95"/>
        <v/>
      </c>
      <c r="AA147" t="str">
        <f t="shared" ca="1" si="95"/>
        <v/>
      </c>
    </row>
    <row r="148" spans="1:36" x14ac:dyDescent="0.25">
      <c r="A148" s="30">
        <f t="shared" si="78"/>
        <v>6.3</v>
      </c>
      <c r="B148" s="30">
        <f t="shared" si="79"/>
        <v>6.3</v>
      </c>
      <c r="C148" t="str">
        <f t="shared" ref="C148:AA148" ca="1" si="96">IF($B$3-C72&lt;0,"",$B$3-C72)</f>
        <v/>
      </c>
      <c r="D148" t="str">
        <f t="shared" ca="1" si="96"/>
        <v/>
      </c>
      <c r="E148" t="str">
        <f t="shared" ca="1" si="96"/>
        <v/>
      </c>
      <c r="F148" t="str">
        <f t="shared" ca="1" si="96"/>
        <v/>
      </c>
      <c r="G148" t="str">
        <f t="shared" ca="1" si="96"/>
        <v/>
      </c>
      <c r="H148" t="str">
        <f t="shared" ca="1" si="96"/>
        <v/>
      </c>
      <c r="I148" t="str">
        <f t="shared" ca="1" si="96"/>
        <v/>
      </c>
      <c r="J148" t="str">
        <f t="shared" ca="1" si="96"/>
        <v/>
      </c>
      <c r="K148" t="str">
        <f t="shared" ca="1" si="96"/>
        <v/>
      </c>
      <c r="L148" t="str">
        <f t="shared" ca="1" si="96"/>
        <v/>
      </c>
      <c r="M148" t="str">
        <f t="shared" ca="1" si="96"/>
        <v/>
      </c>
      <c r="N148" t="str">
        <f t="shared" ca="1" si="96"/>
        <v/>
      </c>
      <c r="O148" t="str">
        <f t="shared" ca="1" si="96"/>
        <v/>
      </c>
      <c r="P148" t="str">
        <f t="shared" ca="1" si="96"/>
        <v/>
      </c>
      <c r="Q148" t="str">
        <f t="shared" ca="1" si="96"/>
        <v/>
      </c>
      <c r="R148" t="str">
        <f t="shared" ca="1" si="96"/>
        <v/>
      </c>
      <c r="S148" t="str">
        <f t="shared" ca="1" si="96"/>
        <v/>
      </c>
      <c r="T148" t="str">
        <f t="shared" ca="1" si="96"/>
        <v/>
      </c>
      <c r="U148" t="str">
        <f t="shared" ca="1" si="96"/>
        <v/>
      </c>
      <c r="V148" t="str">
        <f t="shared" ca="1" si="96"/>
        <v/>
      </c>
      <c r="W148" t="str">
        <f t="shared" ca="1" si="96"/>
        <v/>
      </c>
      <c r="X148" t="str">
        <f t="shared" ca="1" si="96"/>
        <v/>
      </c>
      <c r="Y148" t="str">
        <f t="shared" ca="1" si="96"/>
        <v/>
      </c>
      <c r="Z148" t="str">
        <f t="shared" ca="1" si="96"/>
        <v/>
      </c>
      <c r="AA148" t="str">
        <f t="shared" ca="1" si="96"/>
        <v/>
      </c>
    </row>
    <row r="149" spans="1:36" x14ac:dyDescent="0.25">
      <c r="A149" s="30">
        <f t="shared" si="78"/>
        <v>6.3</v>
      </c>
      <c r="B149" s="30">
        <f t="shared" si="79"/>
        <v>6.3</v>
      </c>
      <c r="C149" t="str">
        <f t="shared" ref="C149:AA149" ca="1" si="97">IF($B$3-C73&lt;0,"",$B$3-C73)</f>
        <v/>
      </c>
      <c r="D149" t="str">
        <f t="shared" ca="1" si="97"/>
        <v/>
      </c>
      <c r="E149" t="str">
        <f t="shared" ca="1" si="97"/>
        <v/>
      </c>
      <c r="F149" t="str">
        <f t="shared" ca="1" si="97"/>
        <v/>
      </c>
      <c r="G149" t="str">
        <f t="shared" ca="1" si="97"/>
        <v/>
      </c>
      <c r="H149" t="str">
        <f t="shared" ca="1" si="97"/>
        <v/>
      </c>
      <c r="I149" t="str">
        <f t="shared" ca="1" si="97"/>
        <v/>
      </c>
      <c r="J149" t="str">
        <f t="shared" ca="1" si="97"/>
        <v/>
      </c>
      <c r="K149" t="str">
        <f t="shared" ca="1" si="97"/>
        <v/>
      </c>
      <c r="L149" t="str">
        <f t="shared" ca="1" si="97"/>
        <v/>
      </c>
      <c r="M149" t="str">
        <f t="shared" ca="1" si="97"/>
        <v/>
      </c>
      <c r="N149" t="str">
        <f t="shared" ca="1" si="97"/>
        <v/>
      </c>
      <c r="O149" t="str">
        <f t="shared" ca="1" si="97"/>
        <v/>
      </c>
      <c r="P149" t="str">
        <f t="shared" ca="1" si="97"/>
        <v/>
      </c>
      <c r="Q149" t="str">
        <f t="shared" ca="1" si="97"/>
        <v/>
      </c>
      <c r="R149" t="str">
        <f t="shared" ca="1" si="97"/>
        <v/>
      </c>
      <c r="S149" t="str">
        <f t="shared" ca="1" si="97"/>
        <v/>
      </c>
      <c r="T149" t="str">
        <f t="shared" ca="1" si="97"/>
        <v/>
      </c>
      <c r="U149" t="str">
        <f t="shared" ca="1" si="97"/>
        <v/>
      </c>
      <c r="V149" t="str">
        <f t="shared" ca="1" si="97"/>
        <v/>
      </c>
      <c r="W149" t="str">
        <f t="shared" ca="1" si="97"/>
        <v/>
      </c>
      <c r="X149" t="str">
        <f t="shared" ca="1" si="97"/>
        <v/>
      </c>
      <c r="Y149" t="str">
        <f t="shared" ca="1" si="97"/>
        <v/>
      </c>
      <c r="Z149" t="str">
        <f t="shared" ca="1" si="97"/>
        <v/>
      </c>
      <c r="AA149" t="str">
        <f t="shared" ca="1" si="97"/>
        <v/>
      </c>
    </row>
    <row r="150" spans="1:36" x14ac:dyDescent="0.25">
      <c r="A150" s="30">
        <f t="shared" si="78"/>
        <v>6.3</v>
      </c>
      <c r="B150" s="30">
        <f t="shared" si="79"/>
        <v>6.3</v>
      </c>
      <c r="C150" t="str">
        <f t="shared" ref="C150:AA150" ca="1" si="98">IF($B$3-C74&lt;0,"",$B$3-C74)</f>
        <v/>
      </c>
      <c r="D150" t="str">
        <f t="shared" ca="1" si="98"/>
        <v/>
      </c>
      <c r="E150" t="str">
        <f t="shared" ca="1" si="98"/>
        <v/>
      </c>
      <c r="F150" t="str">
        <f t="shared" ca="1" si="98"/>
        <v/>
      </c>
      <c r="G150" t="str">
        <f t="shared" ca="1" si="98"/>
        <v/>
      </c>
      <c r="H150" t="str">
        <f t="shared" ca="1" si="98"/>
        <v/>
      </c>
      <c r="I150" t="str">
        <f t="shared" ca="1" si="98"/>
        <v/>
      </c>
      <c r="J150" t="str">
        <f t="shared" ca="1" si="98"/>
        <v/>
      </c>
      <c r="K150" t="str">
        <f t="shared" ca="1" si="98"/>
        <v/>
      </c>
      <c r="L150" t="str">
        <f t="shared" ca="1" si="98"/>
        <v/>
      </c>
      <c r="M150" t="str">
        <f t="shared" ca="1" si="98"/>
        <v/>
      </c>
      <c r="N150" t="str">
        <f t="shared" ca="1" si="98"/>
        <v/>
      </c>
      <c r="O150" t="str">
        <f t="shared" ca="1" si="98"/>
        <v/>
      </c>
      <c r="P150" t="str">
        <f t="shared" ca="1" si="98"/>
        <v/>
      </c>
      <c r="Q150" t="str">
        <f t="shared" ca="1" si="98"/>
        <v/>
      </c>
      <c r="R150" t="str">
        <f t="shared" ca="1" si="98"/>
        <v/>
      </c>
      <c r="S150" t="str">
        <f t="shared" ca="1" si="98"/>
        <v/>
      </c>
      <c r="T150" t="str">
        <f t="shared" ca="1" si="98"/>
        <v/>
      </c>
      <c r="U150" t="str">
        <f t="shared" ca="1" si="98"/>
        <v/>
      </c>
      <c r="V150" t="str">
        <f t="shared" ca="1" si="98"/>
        <v/>
      </c>
      <c r="W150" t="str">
        <f t="shared" ca="1" si="98"/>
        <v/>
      </c>
      <c r="X150" t="str">
        <f t="shared" ca="1" si="98"/>
        <v/>
      </c>
      <c r="Y150" t="str">
        <f t="shared" ca="1" si="98"/>
        <v/>
      </c>
      <c r="Z150" t="str">
        <f t="shared" ca="1" si="98"/>
        <v/>
      </c>
      <c r="AA150" t="str">
        <f t="shared" ca="1" si="98"/>
        <v/>
      </c>
    </row>
    <row r="151" spans="1:36" x14ac:dyDescent="0.25">
      <c r="A151" s="30">
        <f t="shared" si="78"/>
        <v>6.3</v>
      </c>
      <c r="B151" s="30">
        <f t="shared" si="79"/>
        <v>6.3</v>
      </c>
      <c r="C151" t="str">
        <f t="shared" ref="C151:AA151" ca="1" si="99">IF($B$3-C75&lt;0,"",$B$3-C75)</f>
        <v/>
      </c>
      <c r="D151" t="str">
        <f t="shared" ca="1" si="99"/>
        <v/>
      </c>
      <c r="E151" t="str">
        <f t="shared" ca="1" si="99"/>
        <v/>
      </c>
      <c r="F151" t="str">
        <f t="shared" ca="1" si="99"/>
        <v/>
      </c>
      <c r="G151" t="str">
        <f t="shared" ca="1" si="99"/>
        <v/>
      </c>
      <c r="H151" t="str">
        <f t="shared" ca="1" si="99"/>
        <v/>
      </c>
      <c r="I151" t="str">
        <f t="shared" ca="1" si="99"/>
        <v/>
      </c>
      <c r="J151" t="str">
        <f t="shared" ca="1" si="99"/>
        <v/>
      </c>
      <c r="K151" t="str">
        <f t="shared" ca="1" si="99"/>
        <v/>
      </c>
      <c r="L151" t="str">
        <f t="shared" ca="1" si="99"/>
        <v/>
      </c>
      <c r="M151" t="str">
        <f t="shared" ca="1" si="99"/>
        <v/>
      </c>
      <c r="N151" t="str">
        <f t="shared" ca="1" si="99"/>
        <v/>
      </c>
      <c r="O151" t="str">
        <f t="shared" ca="1" si="99"/>
        <v/>
      </c>
      <c r="P151" t="str">
        <f t="shared" ca="1" si="99"/>
        <v/>
      </c>
      <c r="Q151" t="str">
        <f t="shared" ca="1" si="99"/>
        <v/>
      </c>
      <c r="R151" t="str">
        <f t="shared" ca="1" si="99"/>
        <v/>
      </c>
      <c r="S151" t="str">
        <f t="shared" ca="1" si="99"/>
        <v/>
      </c>
      <c r="T151" t="str">
        <f t="shared" ca="1" si="99"/>
        <v/>
      </c>
      <c r="U151" t="str">
        <f t="shared" ca="1" si="99"/>
        <v/>
      </c>
      <c r="V151" t="str">
        <f t="shared" ca="1" si="99"/>
        <v/>
      </c>
      <c r="W151" t="str">
        <f t="shared" ca="1" si="99"/>
        <v/>
      </c>
      <c r="X151" t="str">
        <f t="shared" ca="1" si="99"/>
        <v/>
      </c>
      <c r="Y151" t="str">
        <f t="shared" ca="1" si="99"/>
        <v/>
      </c>
      <c r="Z151" t="str">
        <f t="shared" ca="1" si="99"/>
        <v/>
      </c>
      <c r="AA151" t="str">
        <f t="shared" ca="1" si="99"/>
        <v/>
      </c>
    </row>
    <row r="152" spans="1:36" x14ac:dyDescent="0.25">
      <c r="A152" s="30">
        <f t="shared" si="78"/>
        <v>6.3</v>
      </c>
      <c r="B152" s="30">
        <f t="shared" si="79"/>
        <v>6.3</v>
      </c>
      <c r="C152" t="str">
        <f t="shared" ref="C152:AA152" ca="1" si="100">IF($B$3-C76&lt;0,"",$B$3-C76)</f>
        <v/>
      </c>
      <c r="D152" t="str">
        <f t="shared" ca="1" si="100"/>
        <v/>
      </c>
      <c r="E152" t="str">
        <f t="shared" ca="1" si="100"/>
        <v/>
      </c>
      <c r="F152" t="str">
        <f t="shared" ca="1" si="100"/>
        <v/>
      </c>
      <c r="G152" t="str">
        <f t="shared" ca="1" si="100"/>
        <v/>
      </c>
      <c r="H152" t="str">
        <f t="shared" ca="1" si="100"/>
        <v/>
      </c>
      <c r="I152" t="str">
        <f t="shared" ca="1" si="100"/>
        <v/>
      </c>
      <c r="J152" t="str">
        <f t="shared" ca="1" si="100"/>
        <v/>
      </c>
      <c r="K152" t="str">
        <f t="shared" ca="1" si="100"/>
        <v/>
      </c>
      <c r="L152" t="str">
        <f t="shared" ca="1" si="100"/>
        <v/>
      </c>
      <c r="M152" t="str">
        <f t="shared" ca="1" si="100"/>
        <v/>
      </c>
      <c r="N152" t="str">
        <f t="shared" ca="1" si="100"/>
        <v/>
      </c>
      <c r="O152" t="str">
        <f t="shared" ca="1" si="100"/>
        <v/>
      </c>
      <c r="P152" t="str">
        <f t="shared" ca="1" si="100"/>
        <v/>
      </c>
      <c r="Q152" t="str">
        <f t="shared" ca="1" si="100"/>
        <v/>
      </c>
      <c r="R152" t="str">
        <f t="shared" ca="1" si="100"/>
        <v/>
      </c>
      <c r="S152" t="str">
        <f t="shared" ca="1" si="100"/>
        <v/>
      </c>
      <c r="T152" t="str">
        <f t="shared" ca="1" si="100"/>
        <v/>
      </c>
      <c r="U152" t="str">
        <f t="shared" ca="1" si="100"/>
        <v/>
      </c>
      <c r="V152" t="str">
        <f t="shared" ca="1" si="100"/>
        <v/>
      </c>
      <c r="W152" t="str">
        <f t="shared" ca="1" si="100"/>
        <v/>
      </c>
      <c r="X152" t="str">
        <f t="shared" ca="1" si="100"/>
        <v/>
      </c>
      <c r="Y152" t="str">
        <f t="shared" ca="1" si="100"/>
        <v/>
      </c>
      <c r="Z152" t="str">
        <f t="shared" ca="1" si="100"/>
        <v/>
      </c>
      <c r="AA152" t="str">
        <f t="shared" ca="1" si="100"/>
        <v/>
      </c>
    </row>
    <row r="153" spans="1:36" x14ac:dyDescent="0.25">
      <c r="A153" s="30">
        <f t="shared" si="78"/>
        <v>6.3</v>
      </c>
      <c r="B153" s="31">
        <f t="shared" si="79"/>
        <v>6.3</v>
      </c>
      <c r="C153" t="str">
        <f t="shared" ref="C153:AA153" ca="1" si="101">IF($B$3-C77&lt;0,"",$B$3-C77)</f>
        <v/>
      </c>
      <c r="D153" t="str">
        <f t="shared" ca="1" si="101"/>
        <v/>
      </c>
      <c r="E153" t="str">
        <f t="shared" ca="1" si="101"/>
        <v/>
      </c>
      <c r="F153" t="str">
        <f t="shared" ca="1" si="101"/>
        <v/>
      </c>
      <c r="G153" t="str">
        <f t="shared" ca="1" si="101"/>
        <v/>
      </c>
      <c r="H153" t="str">
        <f t="shared" ca="1" si="101"/>
        <v/>
      </c>
      <c r="I153" t="str">
        <f t="shared" ca="1" si="101"/>
        <v/>
      </c>
      <c r="J153" t="str">
        <f t="shared" ca="1" si="101"/>
        <v/>
      </c>
      <c r="K153" t="str">
        <f t="shared" ca="1" si="101"/>
        <v/>
      </c>
      <c r="L153" t="str">
        <f t="shared" ca="1" si="101"/>
        <v/>
      </c>
      <c r="M153" t="str">
        <f t="shared" ca="1" si="101"/>
        <v/>
      </c>
      <c r="N153" t="str">
        <f t="shared" ca="1" si="101"/>
        <v/>
      </c>
      <c r="O153" t="str">
        <f t="shared" ca="1" si="101"/>
        <v/>
      </c>
      <c r="P153" t="str">
        <f t="shared" ca="1" si="101"/>
        <v/>
      </c>
      <c r="Q153" t="str">
        <f t="shared" ca="1" si="101"/>
        <v/>
      </c>
      <c r="R153" t="str">
        <f t="shared" ca="1" si="101"/>
        <v/>
      </c>
      <c r="S153" t="str">
        <f t="shared" ca="1" si="101"/>
        <v/>
      </c>
      <c r="T153" t="str">
        <f t="shared" ca="1" si="101"/>
        <v/>
      </c>
      <c r="U153" t="str">
        <f t="shared" ca="1" si="101"/>
        <v/>
      </c>
      <c r="V153" t="str">
        <f t="shared" ca="1" si="101"/>
        <v/>
      </c>
      <c r="W153" t="str">
        <f t="shared" ca="1" si="101"/>
        <v/>
      </c>
      <c r="X153" t="str">
        <f t="shared" ref="X153:Z154" ca="1" si="102">IF($B$3-X77&lt;0,"",$B$3-X77)</f>
        <v/>
      </c>
      <c r="Y153" t="str">
        <f t="shared" ca="1" si="102"/>
        <v/>
      </c>
      <c r="Z153" t="str">
        <f t="shared" ca="1" si="102"/>
        <v/>
      </c>
      <c r="AA153" t="str">
        <f t="shared" ca="1" si="101"/>
        <v/>
      </c>
    </row>
    <row r="154" spans="1:36" x14ac:dyDescent="0.25">
      <c r="A154" s="30">
        <f t="shared" si="78"/>
        <v>6.3</v>
      </c>
      <c r="B154" s="31">
        <f t="shared" si="79"/>
        <v>6.3</v>
      </c>
      <c r="C154" t="str">
        <f t="shared" ref="C154:AA154" ca="1" si="103">IF($B$3-C78&lt;0,"",$B$3-C78)</f>
        <v/>
      </c>
      <c r="D154" t="str">
        <f t="shared" ca="1" si="103"/>
        <v/>
      </c>
      <c r="E154" t="str">
        <f t="shared" ca="1" si="103"/>
        <v/>
      </c>
      <c r="F154" t="str">
        <f t="shared" ca="1" si="103"/>
        <v/>
      </c>
      <c r="G154" t="str">
        <f t="shared" ca="1" si="103"/>
        <v/>
      </c>
      <c r="H154" t="str">
        <f t="shared" ca="1" si="103"/>
        <v/>
      </c>
      <c r="I154" t="str">
        <f t="shared" ca="1" si="103"/>
        <v/>
      </c>
      <c r="J154" t="str">
        <f t="shared" ca="1" si="103"/>
        <v/>
      </c>
      <c r="K154" t="str">
        <f t="shared" ca="1" si="103"/>
        <v/>
      </c>
      <c r="L154" t="str">
        <f t="shared" ca="1" si="103"/>
        <v/>
      </c>
      <c r="M154" t="str">
        <f t="shared" ca="1" si="103"/>
        <v/>
      </c>
      <c r="N154" t="str">
        <f t="shared" ca="1" si="103"/>
        <v/>
      </c>
      <c r="O154" t="str">
        <f t="shared" ca="1" si="103"/>
        <v/>
      </c>
      <c r="P154" t="str">
        <f t="shared" ca="1" si="103"/>
        <v/>
      </c>
      <c r="Q154" t="str">
        <f t="shared" ca="1" si="103"/>
        <v/>
      </c>
      <c r="R154" t="str">
        <f t="shared" ca="1" si="103"/>
        <v/>
      </c>
      <c r="S154" t="str">
        <f t="shared" ca="1" si="103"/>
        <v/>
      </c>
      <c r="T154" t="str">
        <f t="shared" ca="1" si="103"/>
        <v/>
      </c>
      <c r="U154" t="str">
        <f t="shared" ca="1" si="103"/>
        <v/>
      </c>
      <c r="V154" t="str">
        <f ca="1">IF($B$3-V78&lt;0,"",$B$3-V78)</f>
        <v/>
      </c>
      <c r="W154" t="str">
        <f ca="1">IF($B$3-W78&lt;0,"",$B$3-W78)</f>
        <v/>
      </c>
      <c r="X154" t="str">
        <f t="shared" ca="1" si="102"/>
        <v/>
      </c>
      <c r="Y154" t="str">
        <f t="shared" ca="1" si="102"/>
        <v/>
      </c>
      <c r="Z154" t="str">
        <f t="shared" ca="1" si="102"/>
        <v/>
      </c>
      <c r="AA154" t="str">
        <f t="shared" ca="1" si="103"/>
        <v/>
      </c>
    </row>
    <row r="155" spans="1:36" x14ac:dyDescent="0.25">
      <c r="R155" s="151" t="s">
        <v>53</v>
      </c>
      <c r="S155" s="151"/>
      <c r="T155" s="151"/>
      <c r="U155" s="151"/>
      <c r="W155" s="151" t="s">
        <v>53</v>
      </c>
      <c r="X155" s="151"/>
      <c r="Y155" s="151"/>
      <c r="Z155" s="151"/>
      <c r="AI155" s="41" t="s">
        <v>60</v>
      </c>
    </row>
    <row r="156" spans="1:36" x14ac:dyDescent="0.25">
      <c r="D156" t="s">
        <v>43</v>
      </c>
      <c r="E156" t="s">
        <v>44</v>
      </c>
      <c r="F156" t="s">
        <v>40</v>
      </c>
      <c r="G156" t="s">
        <v>47</v>
      </c>
      <c r="J156" t="s">
        <v>45</v>
      </c>
      <c r="L156" t="s">
        <v>48</v>
      </c>
      <c r="M156" t="s">
        <v>49</v>
      </c>
      <c r="N156" t="s">
        <v>52</v>
      </c>
      <c r="O156" t="s">
        <v>46</v>
      </c>
      <c r="R156" s="30" t="s">
        <v>54</v>
      </c>
      <c r="S156" s="30" t="s">
        <v>55</v>
      </c>
      <c r="T156" s="30" t="s">
        <v>56</v>
      </c>
      <c r="U156" s="30" t="s">
        <v>57</v>
      </c>
      <c r="W156" s="30" t="s">
        <v>54</v>
      </c>
      <c r="X156" s="30" t="s">
        <v>55</v>
      </c>
      <c r="Y156" s="30" t="s">
        <v>56</v>
      </c>
      <c r="Z156" s="30" t="s">
        <v>57</v>
      </c>
      <c r="AD156" s="30" t="s">
        <v>58</v>
      </c>
      <c r="AE156" s="30" t="s">
        <v>59</v>
      </c>
      <c r="AF156" s="30" t="s">
        <v>68</v>
      </c>
      <c r="AG156" cm="1">
        <f t="array" aca="1" ref="AG156" ca="1">MIN(IF(AD157:AD160=MIN(AD157:AD160),ROW(AD157:AD160)-ROW(AD157)+1))</f>
        <v>2</v>
      </c>
      <c r="AH156">
        <f ca="1">MIN(AD157:AD160)</f>
        <v>0.24166666666666536</v>
      </c>
      <c r="AI156" s="42" t="str">
        <f ca="1">VLOOKUP(AH156,AD157:AE160,2,FALSE)</f>
        <v>4.6m, 3.7m</v>
      </c>
      <c r="AJ156">
        <f ca="1">VLOOKUP(AH156,AD157:AF160,3,FALSE)</f>
        <v>8.3000000000000007</v>
      </c>
    </row>
    <row r="157" spans="1:36" x14ac:dyDescent="0.25">
      <c r="A157" t="s">
        <v>35</v>
      </c>
      <c r="B157" t="s">
        <v>36</v>
      </c>
      <c r="C157">
        <f ca="1">MIN(C81:AA81)</f>
        <v>2.2416666666666663</v>
      </c>
      <c r="D157" cm="1">
        <f t="array" aca="1" ref="D157" ca="1">MIN(IF(C81:AA81=C157,ROW(C81:AA81)-ROW(C81)+1))</f>
        <v>1</v>
      </c>
      <c r="E157">
        <f ca="1">80+D157</f>
        <v>81</v>
      </c>
      <c r="F157" cm="1">
        <f t="array" aca="1" ref="F157" ca="1">MIN(IF(C81:AA81=C157,COLUMN(C81:AA81)-COLUMN(C81)+1))</f>
        <v>10</v>
      </c>
      <c r="G157">
        <f ca="1">E157-D157</f>
        <v>80</v>
      </c>
      <c r="H157" t="s">
        <v>41</v>
      </c>
      <c r="I157" t="s">
        <v>42</v>
      </c>
      <c r="J157" s="34"/>
      <c r="K157" s="34"/>
      <c r="L157">
        <v>2</v>
      </c>
      <c r="M157">
        <f ca="1">F163+L157</f>
        <v>12</v>
      </c>
      <c r="N157" t="str">
        <f ca="1">VLOOKUP($M157,$A$175:$B$246,2,FALSE)</f>
        <v>l</v>
      </c>
      <c r="O157" s="34" t="str">
        <f ca="1">CONCATENATE(N157,G157)</f>
        <v>l80</v>
      </c>
      <c r="P157" s="34"/>
      <c r="Q157" t="s">
        <v>36</v>
      </c>
      <c r="R157" s="30" cm="1">
        <f t="array" aca="1" ref="R157" ca="1">IFERROR(INDIRECT(O157),"")</f>
        <v>6.3</v>
      </c>
      <c r="S157" s="30" t="str" cm="1">
        <f t="array" aca="1" ref="S157" ca="1">IFERROR(INDIRECT(K157),"")</f>
        <v/>
      </c>
      <c r="T157" s="30" t="str" cm="1">
        <f t="array" aca="1" ref="T157" ca="1">IFERROR(INDIRECT(J157),"")</f>
        <v/>
      </c>
      <c r="U157" s="30" t="str" cm="1">
        <f t="array" aca="1" ref="U157" ca="1">IFERROR(INDIRECT(P157),"")</f>
        <v/>
      </c>
      <c r="W157">
        <f ca="1">IF(OR(R157=0,R157=""),"",R157)</f>
        <v>6.3</v>
      </c>
      <c r="X157" t="str">
        <f t="shared" ref="X157:Z160" ca="1" si="104">IF(OR(S157=0,S157=""),"",S157)</f>
        <v/>
      </c>
      <c r="Y157" t="str">
        <f t="shared" ca="1" si="104"/>
        <v/>
      </c>
      <c r="Z157" t="str">
        <f t="shared" ca="1" si="104"/>
        <v/>
      </c>
      <c r="AD157">
        <f ca="1">IF(SUM(R157:U157)=0,"",C157)</f>
        <v>2.2416666666666663</v>
      </c>
      <c r="AE157" t="str">
        <f ca="1">IF(AD157=MIN($AD$157:$AD$160),CONCATENATE(W157&amp;"m"),"")</f>
        <v/>
      </c>
      <c r="AF157">
        <f ca="1">SUM(R157:U157)</f>
        <v>6.3</v>
      </c>
    </row>
    <row r="158" spans="1:36" x14ac:dyDescent="0.25">
      <c r="B158" t="s">
        <v>37</v>
      </c>
      <c r="C158">
        <f ca="1">MIN(C83:AA105)</f>
        <v>0.24166666666666536</v>
      </c>
      <c r="D158" cm="1">
        <f t="array" aca="1" ref="D158" ca="1">MIN(IF(C83:AA105=C158,ROW(C83:AA105)-ROW(C83)+1))</f>
        <v>1</v>
      </c>
      <c r="E158">
        <f ca="1">D158+82</f>
        <v>83</v>
      </c>
      <c r="F158" cm="1">
        <f t="array" aca="1" ref="F158" ca="1">MIN(IF(C83:AA105=C158,COLUMN(C83:AA105)-COLUMN(C83)+1))</f>
        <v>1</v>
      </c>
      <c r="G158">
        <f t="shared" ref="G158:G160" ca="1" si="105">E158-D158</f>
        <v>82</v>
      </c>
      <c r="H158" t="s">
        <v>41</v>
      </c>
      <c r="I158" t="s">
        <v>42</v>
      </c>
      <c r="J158" s="40"/>
      <c r="K158" s="40" t="str">
        <f ca="1">CONCATENATE(I158&amp;$E158)</f>
        <v>B83</v>
      </c>
      <c r="L158">
        <v>2</v>
      </c>
      <c r="M158">
        <f t="shared" ref="M158:M160" ca="1" si="106">F164+L158</f>
        <v>6</v>
      </c>
      <c r="N158" t="str">
        <f t="shared" ref="N158:N160" ca="1" si="107">VLOOKUP($M158,$A$175:$B$246,2,FALSE)</f>
        <v>f</v>
      </c>
      <c r="O158" s="34" t="str">
        <f t="shared" ref="O158" ca="1" si="108">CONCATENATE(N158,G158)</f>
        <v>f82</v>
      </c>
      <c r="P158" s="34"/>
      <c r="Q158" t="s">
        <v>37</v>
      </c>
      <c r="R158" s="30" cm="1">
        <f t="array" aca="1" ref="R158" ca="1">IFERROR(INDIRECT(O158),"")</f>
        <v>4.5999999999999996</v>
      </c>
      <c r="S158" s="30" cm="1">
        <f t="array" aca="1" ref="S158" ca="1">IFERROR(INDIRECT(K158),"")</f>
        <v>3.7</v>
      </c>
      <c r="T158" s="30" t="str" cm="1">
        <f t="array" aca="1" ref="T158" ca="1">IFERROR(INDIRECT(J158),"")</f>
        <v/>
      </c>
      <c r="U158" s="30" t="str" cm="1">
        <f t="array" aca="1" ref="U158" ca="1">IFERROR(INDIRECT(P158),"")</f>
        <v/>
      </c>
      <c r="W158">
        <f t="shared" ref="W158:W160" ca="1" si="109">IF(OR(R158=0,R158=""),"",R158)</f>
        <v>4.5999999999999996</v>
      </c>
      <c r="X158">
        <f t="shared" ca="1" si="104"/>
        <v>3.7</v>
      </c>
      <c r="Y158" t="str">
        <f t="shared" ca="1" si="104"/>
        <v/>
      </c>
      <c r="Z158" t="str">
        <f t="shared" ca="1" si="104"/>
        <v/>
      </c>
      <c r="AD158">
        <f ca="1">IF(SUM(R158:U158)=0,"",C158)</f>
        <v>0.24166666666666536</v>
      </c>
      <c r="AE158" t="str">
        <f ca="1">IF(AD158=MIN($AD$157:$AD$160),CONCATENATE(W158&amp;"m"&amp;","&amp;" "&amp;X158&amp;"m"),"")</f>
        <v>4.6m, 3.7m</v>
      </c>
      <c r="AF158">
        <f t="shared" ref="AF158:AF160" ca="1" si="110">SUM(R158:U158)</f>
        <v>8.3000000000000007</v>
      </c>
    </row>
    <row r="159" spans="1:36" x14ac:dyDescent="0.25">
      <c r="B159" t="s">
        <v>38</v>
      </c>
      <c r="C159">
        <f ca="1">MIN(C107:AA129)</f>
        <v>0</v>
      </c>
      <c r="D159" cm="1">
        <f t="array" aca="1" ref="D159" ca="1">MIN(IF(C107:AA129=C159,ROW(C107:AA129)-ROW(C107)+1))</f>
        <v>0</v>
      </c>
      <c r="E159">
        <f ca="1">D159+106</f>
        <v>106</v>
      </c>
      <c r="F159" cm="1">
        <f t="array" aca="1" ref="F159" ca="1">MIN(IF(C107:AA129=0,COLUMN(C107:AA129)-COLUMN(C107)+1))</f>
        <v>0</v>
      </c>
      <c r="G159">
        <f t="shared" ca="1" si="105"/>
        <v>106</v>
      </c>
      <c r="H159" t="s">
        <v>41</v>
      </c>
      <c r="I159" t="s">
        <v>42</v>
      </c>
      <c r="J159" s="30" t="str">
        <f ca="1">CONCATENATE(H159&amp;$E159)</f>
        <v>A106</v>
      </c>
      <c r="K159" s="30" t="str">
        <f ca="1">CONCATENATE(I159&amp;$E159)</f>
        <v>B106</v>
      </c>
      <c r="L159">
        <v>2</v>
      </c>
      <c r="M159">
        <f t="shared" ca="1" si="106"/>
        <v>2</v>
      </c>
      <c r="N159" t="str">
        <f t="shared" ca="1" si="107"/>
        <v>b</v>
      </c>
      <c r="O159" s="34" t="str">
        <f ca="1">CONCATENATE(N159,G159)</f>
        <v>b106</v>
      </c>
      <c r="P159" s="34"/>
      <c r="Q159" t="s">
        <v>38</v>
      </c>
      <c r="R159" s="30" cm="1">
        <f t="array" aca="1" ref="R159" ca="1">IFERROR(INDIRECT(O159),"")</f>
        <v>0</v>
      </c>
      <c r="S159" s="30" cm="1">
        <f t="array" aca="1" ref="S159" ca="1">IFERROR(INDIRECT(K159),"")</f>
        <v>0</v>
      </c>
      <c r="T159" s="30" cm="1">
        <f t="array" aca="1" ref="T159" ca="1">IFERROR(INDIRECT(J159),"")</f>
        <v>0</v>
      </c>
      <c r="U159" s="30" t="str" cm="1">
        <f t="array" aca="1" ref="U159" ca="1">IFERROR(INDIRECT(P159),"")</f>
        <v/>
      </c>
      <c r="W159" t="str">
        <f t="shared" ca="1" si="109"/>
        <v/>
      </c>
      <c r="X159" t="str">
        <f t="shared" ca="1" si="104"/>
        <v/>
      </c>
      <c r="Y159" t="str">
        <f t="shared" ca="1" si="104"/>
        <v/>
      </c>
      <c r="Z159" t="str">
        <f t="shared" ca="1" si="104"/>
        <v/>
      </c>
      <c r="AD159" t="str">
        <f ca="1">IF(SUM(R159:U159)=0,"",C159)</f>
        <v/>
      </c>
      <c r="AE159" t="str">
        <f ca="1">IF(AD159=MIN($AD$157:$AD$160),CONCATENATE(W159&amp;"m"&amp;","&amp;" "&amp;X159&amp;"m"&amp;","&amp;" "&amp;Y159&amp;"m"),"")</f>
        <v/>
      </c>
      <c r="AF159">
        <f t="shared" ca="1" si="110"/>
        <v>0</v>
      </c>
    </row>
    <row r="160" spans="1:36" x14ac:dyDescent="0.25">
      <c r="B160" t="s">
        <v>39</v>
      </c>
      <c r="C160">
        <f ca="1">MIN(C132:AA154)</f>
        <v>0</v>
      </c>
      <c r="D160" cm="1">
        <f t="array" aca="1" ref="D160" ca="1">MIN(IF(C132:AA154=C160,ROW(C132:AA154)-ROW(C132)+1))</f>
        <v>0</v>
      </c>
      <c r="E160">
        <f ca="1">D160+131</f>
        <v>131</v>
      </c>
      <c r="F160" cm="1">
        <f t="array" aca="1" ref="F160" ca="1">MIN(IF(C132:AA154=C160,COLUMN(C132:AA154)-COLUMN(C132)+1))</f>
        <v>0</v>
      </c>
      <c r="G160">
        <f t="shared" ca="1" si="105"/>
        <v>131</v>
      </c>
      <c r="H160" t="s">
        <v>41</v>
      </c>
      <c r="I160" t="s">
        <v>42</v>
      </c>
      <c r="J160" s="30" t="str">
        <f ca="1">CONCATENATE(H160&amp;$E160)</f>
        <v>A131</v>
      </c>
      <c r="K160" s="30" t="str">
        <f ca="1">CONCATENATE(I160&amp;$E160)</f>
        <v>B131</v>
      </c>
      <c r="L160">
        <v>2</v>
      </c>
      <c r="M160">
        <f t="shared" ca="1" si="106"/>
        <v>2</v>
      </c>
      <c r="N160" t="str">
        <f t="shared" ca="1" si="107"/>
        <v>b</v>
      </c>
      <c r="O160" s="34" t="str">
        <f ca="1">CONCATENATE(N160,G160)</f>
        <v>b131</v>
      </c>
      <c r="P160" s="34" t="str">
        <f ca="1">CONCATENATE(N160,G160-1)</f>
        <v>b130</v>
      </c>
      <c r="Q160" t="s">
        <v>39</v>
      </c>
      <c r="R160" s="30" cm="1">
        <f t="array" aca="1" ref="R160" ca="1">IFERROR(INDIRECT(O160),"")</f>
        <v>0</v>
      </c>
      <c r="S160" s="30" cm="1">
        <f t="array" aca="1" ref="S160" ca="1">IFERROR(INDIRECT(K160),"")</f>
        <v>0</v>
      </c>
      <c r="T160" s="30" cm="1">
        <f t="array" aca="1" ref="T160" ca="1">IFERROR(INDIRECT(J160),"")</f>
        <v>0</v>
      </c>
      <c r="U160" s="30" cm="1">
        <f t="array" aca="1" ref="U160" ca="1">IFERROR(INDIRECT(P160),"")</f>
        <v>0</v>
      </c>
      <c r="W160" t="str">
        <f t="shared" ca="1" si="109"/>
        <v/>
      </c>
      <c r="X160" t="str">
        <f t="shared" ca="1" si="104"/>
        <v/>
      </c>
      <c r="Y160" t="str">
        <f t="shared" ca="1" si="104"/>
        <v/>
      </c>
      <c r="Z160" t="str">
        <f t="shared" ca="1" si="104"/>
        <v/>
      </c>
      <c r="AD160" t="str">
        <f ca="1">IF(SUM(R160:U160)=0,"",C160)</f>
        <v/>
      </c>
      <c r="AE160" t="str">
        <f ca="1">IF(AD160=MIN($AD$157:$AD$160),CONCATENATE(W160&amp;"m"&amp;","&amp;" "&amp;X160&amp;"m"&amp;","&amp;" "&amp;Y160&amp;"m"&amp;","&amp;" "&amp;Z160&amp;"m"),"")</f>
        <v/>
      </c>
      <c r="AF160">
        <f t="shared" ca="1" si="110"/>
        <v>0</v>
      </c>
    </row>
    <row r="161" spans="1:27" x14ac:dyDescent="0.25">
      <c r="W161" t="str">
        <f ca="1">IF(V161=MIN($AD$157:$AD$160),_xlfn.CONCAT(R161:U161),"")</f>
        <v/>
      </c>
    </row>
    <row r="163" spans="1:27" x14ac:dyDescent="0.25">
      <c r="B163" t="s">
        <v>36</v>
      </c>
      <c r="C163" t="str" cm="1">
        <f t="array" aca="1" ref="C163" ca="1">CONCATENATE("C"&amp;E157:E157)</f>
        <v>C81</v>
      </c>
      <c r="D163" t="str">
        <f ca="1">"aa"&amp;E157</f>
        <v>aa81</v>
      </c>
      <c r="E163" t="str">
        <f ca="1">CONCATENATE(C163&amp;":"&amp;D163)</f>
        <v>C81:aa81</v>
      </c>
      <c r="F163" s="35" cm="1">
        <f t="array" aca="1" ref="F163" ca="1">MIN(IF(C168:AA168=C157,COLUMN(C168:AA168)-COLUMN(C81)+1))</f>
        <v>10</v>
      </c>
    </row>
    <row r="164" spans="1:27" x14ac:dyDescent="0.25">
      <c r="B164" t="s">
        <v>37</v>
      </c>
      <c r="C164" t="str" cm="1">
        <f t="array" aca="1" ref="C164" ca="1">CONCATENATE("C"&amp;E158:E158)</f>
        <v>C83</v>
      </c>
      <c r="D164" t="str">
        <f ca="1">"AA"&amp;E158</f>
        <v>AA83</v>
      </c>
      <c r="E164" t="str">
        <f t="shared" ref="E164:E166" ca="1" si="111">CONCATENATE(C164&amp;":"&amp;D164)</f>
        <v>C83:AA83</v>
      </c>
      <c r="F164" s="35" cm="1">
        <f t="array" aca="1" ref="F164" ca="1">MIN(IF(C169:AA169=C158,COLUMN(C169:AA169)-COLUMN(C83)+1))</f>
        <v>4</v>
      </c>
    </row>
    <row r="165" spans="1:27" x14ac:dyDescent="0.25">
      <c r="B165" t="s">
        <v>38</v>
      </c>
      <c r="C165" t="str" cm="1">
        <f t="array" aca="1" ref="C165" ca="1">CONCATENATE("C"&amp;E159:E159)</f>
        <v>C106</v>
      </c>
      <c r="D165" t="str">
        <f ca="1">"AA"&amp;E159</f>
        <v>AA106</v>
      </c>
      <c r="E165" t="str">
        <f t="shared" ca="1" si="111"/>
        <v>C106:AA106</v>
      </c>
      <c r="F165" s="35" cm="1">
        <f t="array" aca="1" ref="F165" ca="1">MIN(IF(C170:AA170=C159,COLUMN(C170:AA170)-COLUMN(C107)+1))</f>
        <v>0</v>
      </c>
    </row>
    <row r="166" spans="1:27" x14ac:dyDescent="0.25">
      <c r="B166" t="s">
        <v>39</v>
      </c>
      <c r="C166" t="str" cm="1">
        <f t="array" aca="1" ref="C166" ca="1">CONCATENATE("C"&amp;E160:E160)</f>
        <v>C131</v>
      </c>
      <c r="D166" t="str">
        <f ca="1">"AA"&amp;E160</f>
        <v>AA131</v>
      </c>
      <c r="E166" t="str">
        <f t="shared" ca="1" si="111"/>
        <v>C131:AA131</v>
      </c>
      <c r="F166" s="35" cm="1">
        <f t="array" aca="1" ref="F166" ca="1">MIN(IF(C171:AA171=C160,COLUMN(C171:AA171)-COLUMN(C132)+1))</f>
        <v>0</v>
      </c>
    </row>
    <row r="168" spans="1:27" x14ac:dyDescent="0.25">
      <c r="B168" t="s">
        <v>36</v>
      </c>
      <c r="C168" cm="1">
        <f t="array" aca="1" ref="C168:AA168" ca="1">INDIRECT("Sheet2"&amp;"!"&amp;E163)</f>
        <v>4.8416666666666659</v>
      </c>
      <c r="D168">
        <f ca="1"/>
        <v>4.5416666666666661</v>
      </c>
      <c r="E168">
        <f ca="1"/>
        <v>4.2416666666666663</v>
      </c>
      <c r="F168">
        <f ca="1"/>
        <v>3.9416666666666664</v>
      </c>
      <c r="G168">
        <f ca="1"/>
        <v>3.6416666666666666</v>
      </c>
      <c r="H168">
        <f ca="1"/>
        <v>3.3416666666666668</v>
      </c>
      <c r="I168">
        <f ca="1"/>
        <v>3.041666666666667</v>
      </c>
      <c r="J168">
        <f ca="1"/>
        <v>2.7416666666666671</v>
      </c>
      <c r="K168">
        <f ca="1"/>
        <v>2.4416666666666673</v>
      </c>
      <c r="L168">
        <f ca="1"/>
        <v>2.2416666666666663</v>
      </c>
      <c r="M168">
        <f ca="1"/>
        <v>2.2416666666666663</v>
      </c>
      <c r="N168">
        <f ca="1"/>
        <v>2.2416666666666663</v>
      </c>
      <c r="O168">
        <f ca="1"/>
        <v>2.2416666666666663</v>
      </c>
      <c r="P168">
        <f ca="1"/>
        <v>2.2416666666666663</v>
      </c>
      <c r="Q168">
        <f ca="1"/>
        <v>2.2416666666666663</v>
      </c>
      <c r="R168">
        <f ca="1"/>
        <v>2.2416666666666663</v>
      </c>
      <c r="S168">
        <f ca="1"/>
        <v>2.2416666666666663</v>
      </c>
      <c r="T168">
        <f ca="1"/>
        <v>2.2416666666666663</v>
      </c>
      <c r="U168">
        <f ca="1"/>
        <v>2.2416666666666663</v>
      </c>
      <c r="V168">
        <f ca="1"/>
        <v>2.2416666666666663</v>
      </c>
      <c r="W168">
        <f ca="1"/>
        <v>2.2416666666666663</v>
      </c>
      <c r="X168">
        <f ca="1"/>
        <v>2.2416666666666663</v>
      </c>
      <c r="Y168">
        <f ca="1"/>
        <v>2.2416666666666663</v>
      </c>
      <c r="Z168">
        <f ca="1"/>
        <v>2.2416666666666663</v>
      </c>
      <c r="AA168">
        <f ca="1"/>
        <v>2.2416666666666663</v>
      </c>
    </row>
    <row r="169" spans="1:27" x14ac:dyDescent="0.25">
      <c r="B169" t="s">
        <v>37</v>
      </c>
      <c r="C169" cm="1">
        <f t="array" aca="1" ref="C169:AA169" ca="1">INDIRECT("Sheet2"&amp;"!"&amp;E164)</f>
        <v>1.1416666666666657</v>
      </c>
      <c r="D169">
        <f ca="1"/>
        <v>0.8416666666666659</v>
      </c>
      <c r="E169">
        <f ca="1"/>
        <v>0.54166666666666607</v>
      </c>
      <c r="F169">
        <f ca="1"/>
        <v>0.24166666666666536</v>
      </c>
      <c r="G169" t="str">
        <f ca="1"/>
        <v/>
      </c>
      <c r="H169" t="str">
        <f ca="1"/>
        <v/>
      </c>
      <c r="I169" t="str">
        <f ca="1"/>
        <v/>
      </c>
      <c r="J169" t="str">
        <f ca="1"/>
        <v/>
      </c>
      <c r="K169" t="str">
        <f ca="1"/>
        <v/>
      </c>
      <c r="L169" t="str">
        <f ca="1"/>
        <v/>
      </c>
      <c r="M169" t="str">
        <f ca="1"/>
        <v/>
      </c>
      <c r="N169" t="str">
        <f ca="1"/>
        <v/>
      </c>
      <c r="O169" t="str">
        <f ca="1"/>
        <v/>
      </c>
      <c r="P169" t="str">
        <f ca="1"/>
        <v/>
      </c>
      <c r="Q169" t="str">
        <f ca="1"/>
        <v/>
      </c>
      <c r="R169" t="str">
        <f ca="1"/>
        <v/>
      </c>
      <c r="S169" t="str">
        <f ca="1"/>
        <v/>
      </c>
      <c r="T169" t="str">
        <f ca="1"/>
        <v/>
      </c>
      <c r="U169" t="str">
        <f ca="1"/>
        <v/>
      </c>
      <c r="V169" t="str">
        <f ca="1"/>
        <v/>
      </c>
      <c r="W169" t="str">
        <f ca="1"/>
        <v/>
      </c>
      <c r="X169" t="str">
        <f ca="1"/>
        <v/>
      </c>
      <c r="Y169" t="str">
        <f ca="1"/>
        <v/>
      </c>
      <c r="Z169" t="str">
        <f ca="1"/>
        <v/>
      </c>
      <c r="AA169" t="str">
        <f ca="1"/>
        <v/>
      </c>
    </row>
    <row r="170" spans="1:27" x14ac:dyDescent="0.25">
      <c r="B170" t="s">
        <v>38</v>
      </c>
      <c r="C170" cm="1">
        <f t="array" aca="1" ref="C170:AA170" ca="1">INDIRECT("Sheet2"&amp;"!"&amp;E165)</f>
        <v>3.7</v>
      </c>
      <c r="D170">
        <f ca="1"/>
        <v>4</v>
      </c>
      <c r="E170">
        <f ca="1"/>
        <v>4.3</v>
      </c>
      <c r="F170">
        <f ca="1"/>
        <v>4.5999999999999996</v>
      </c>
      <c r="G170">
        <f ca="1"/>
        <v>4.8999999999999995</v>
      </c>
      <c r="H170">
        <f ca="1"/>
        <v>5.1999999999999993</v>
      </c>
      <c r="I170">
        <f ca="1"/>
        <v>5.4999999999999991</v>
      </c>
      <c r="J170">
        <f ca="1"/>
        <v>5.7999999999999989</v>
      </c>
      <c r="K170">
        <f ca="1"/>
        <v>6.0999999999999988</v>
      </c>
      <c r="L170">
        <f ca="1"/>
        <v>6.3</v>
      </c>
      <c r="M170">
        <f ca="1"/>
        <v>6.3</v>
      </c>
      <c r="N170">
        <f ca="1"/>
        <v>6.3</v>
      </c>
      <c r="O170">
        <f ca="1"/>
        <v>6.3</v>
      </c>
      <c r="P170">
        <f ca="1"/>
        <v>6.3</v>
      </c>
      <c r="Q170">
        <f ca="1"/>
        <v>6.3</v>
      </c>
      <c r="R170">
        <f ca="1"/>
        <v>6.3</v>
      </c>
      <c r="S170">
        <f ca="1"/>
        <v>6.3</v>
      </c>
      <c r="T170">
        <f ca="1"/>
        <v>6.3</v>
      </c>
      <c r="U170">
        <f ca="1"/>
        <v>6.3</v>
      </c>
      <c r="V170">
        <f ca="1"/>
        <v>6.3</v>
      </c>
      <c r="W170">
        <f ca="1"/>
        <v>6.3</v>
      </c>
      <c r="X170">
        <f ca="1"/>
        <v>6.3</v>
      </c>
      <c r="Y170">
        <f ca="1"/>
        <v>6.3</v>
      </c>
      <c r="Z170">
        <f ca="1"/>
        <v>6.3</v>
      </c>
      <c r="AA170">
        <f ca="1"/>
        <v>6.3</v>
      </c>
    </row>
    <row r="171" spans="1:27" x14ac:dyDescent="0.25">
      <c r="B171" t="s">
        <v>39</v>
      </c>
      <c r="C171" cm="1">
        <f t="array" aca="1" ref="C171:AA171" ca="1">INDIRECT("Sheet2"&amp;"!"&amp;E166)</f>
        <v>3.7</v>
      </c>
      <c r="D171">
        <f ca="1"/>
        <v>4</v>
      </c>
      <c r="E171">
        <f ca="1"/>
        <v>4.3</v>
      </c>
      <c r="F171">
        <f ca="1"/>
        <v>4.5999999999999996</v>
      </c>
      <c r="G171">
        <f ca="1"/>
        <v>4.8999999999999995</v>
      </c>
      <c r="H171">
        <f ca="1"/>
        <v>5.1999999999999993</v>
      </c>
      <c r="I171">
        <f ca="1"/>
        <v>5.4999999999999991</v>
      </c>
      <c r="J171">
        <f ca="1"/>
        <v>5.7999999999999989</v>
      </c>
      <c r="K171">
        <f ca="1"/>
        <v>6.0999999999999988</v>
      </c>
      <c r="L171">
        <f ca="1"/>
        <v>6.3</v>
      </c>
      <c r="M171">
        <f ca="1"/>
        <v>6.3</v>
      </c>
      <c r="N171">
        <f ca="1"/>
        <v>6.3</v>
      </c>
      <c r="O171">
        <f ca="1"/>
        <v>6.3</v>
      </c>
      <c r="P171">
        <f ca="1"/>
        <v>6.3</v>
      </c>
      <c r="Q171">
        <f ca="1"/>
        <v>6.3</v>
      </c>
      <c r="R171">
        <f ca="1"/>
        <v>6.3</v>
      </c>
      <c r="S171">
        <f ca="1"/>
        <v>6.3</v>
      </c>
      <c r="T171">
        <f ca="1"/>
        <v>6.3</v>
      </c>
      <c r="U171">
        <f ca="1"/>
        <v>6.3</v>
      </c>
      <c r="V171">
        <f ca="1"/>
        <v>6.3</v>
      </c>
      <c r="W171">
        <f ca="1"/>
        <v>6.3</v>
      </c>
      <c r="X171">
        <f ca="1"/>
        <v>6.3</v>
      </c>
      <c r="Y171">
        <f ca="1"/>
        <v>6.3</v>
      </c>
      <c r="Z171">
        <f ca="1"/>
        <v>6.3</v>
      </c>
      <c r="AA171">
        <f ca="1"/>
        <v>6.3</v>
      </c>
    </row>
    <row r="175" spans="1:27" x14ac:dyDescent="0.25">
      <c r="A175">
        <v>1</v>
      </c>
      <c r="B175" s="36" t="s">
        <v>50</v>
      </c>
    </row>
    <row r="176" spans="1:27" x14ac:dyDescent="0.25">
      <c r="A176">
        <v>2</v>
      </c>
      <c r="B176" s="37" t="str">
        <f>CHAR(CODE(B175) + 1)</f>
        <v>b</v>
      </c>
    </row>
    <row r="177" spans="1:2" x14ac:dyDescent="0.25">
      <c r="A177">
        <v>3</v>
      </c>
      <c r="B177" s="37" t="str">
        <f>CHAR(CODE(B176) + 1)</f>
        <v>c</v>
      </c>
    </row>
    <row r="178" spans="1:2" x14ac:dyDescent="0.25">
      <c r="A178">
        <v>4</v>
      </c>
      <c r="B178" s="37" t="str">
        <f>CHAR(CODE(B177) + 1)</f>
        <v>d</v>
      </c>
    </row>
    <row r="179" spans="1:2" x14ac:dyDescent="0.25">
      <c r="A179">
        <v>5</v>
      </c>
      <c r="B179" s="37" t="str">
        <f t="shared" ref="B179:B242" si="112">CHAR(CODE(B178) + 1)</f>
        <v>e</v>
      </c>
    </row>
    <row r="180" spans="1:2" x14ac:dyDescent="0.25">
      <c r="A180">
        <v>6</v>
      </c>
      <c r="B180" s="37" t="str">
        <f t="shared" si="112"/>
        <v>f</v>
      </c>
    </row>
    <row r="181" spans="1:2" x14ac:dyDescent="0.25">
      <c r="A181">
        <v>7</v>
      </c>
      <c r="B181" s="37" t="str">
        <f t="shared" si="112"/>
        <v>g</v>
      </c>
    </row>
    <row r="182" spans="1:2" x14ac:dyDescent="0.25">
      <c r="A182">
        <v>8</v>
      </c>
      <c r="B182" s="37" t="str">
        <f t="shared" si="112"/>
        <v>h</v>
      </c>
    </row>
    <row r="183" spans="1:2" x14ac:dyDescent="0.25">
      <c r="A183">
        <v>9</v>
      </c>
      <c r="B183" s="37" t="str">
        <f t="shared" si="112"/>
        <v>i</v>
      </c>
    </row>
    <row r="184" spans="1:2" x14ac:dyDescent="0.25">
      <c r="A184">
        <v>10</v>
      </c>
      <c r="B184" s="37" t="str">
        <f t="shared" si="112"/>
        <v>j</v>
      </c>
    </row>
    <row r="185" spans="1:2" x14ac:dyDescent="0.25">
      <c r="A185">
        <v>11</v>
      </c>
      <c r="B185" s="38" t="str">
        <f t="shared" si="112"/>
        <v>k</v>
      </c>
    </row>
    <row r="186" spans="1:2" x14ac:dyDescent="0.25">
      <c r="A186">
        <v>12</v>
      </c>
      <c r="B186" s="37" t="str">
        <f t="shared" si="112"/>
        <v>l</v>
      </c>
    </row>
    <row r="187" spans="1:2" x14ac:dyDescent="0.25">
      <c r="A187">
        <v>13</v>
      </c>
      <c r="B187" s="37" t="str">
        <f t="shared" si="112"/>
        <v>m</v>
      </c>
    </row>
    <row r="188" spans="1:2" x14ac:dyDescent="0.25">
      <c r="A188">
        <v>14</v>
      </c>
      <c r="B188" s="37" t="str">
        <f t="shared" si="112"/>
        <v>n</v>
      </c>
    </row>
    <row r="189" spans="1:2" x14ac:dyDescent="0.25">
      <c r="A189">
        <v>15</v>
      </c>
      <c r="B189" s="37" t="str">
        <f t="shared" si="112"/>
        <v>o</v>
      </c>
    </row>
    <row r="190" spans="1:2" x14ac:dyDescent="0.25">
      <c r="A190">
        <v>16</v>
      </c>
      <c r="B190" s="37" t="str">
        <f t="shared" si="112"/>
        <v>p</v>
      </c>
    </row>
    <row r="191" spans="1:2" x14ac:dyDescent="0.25">
      <c r="A191">
        <v>17</v>
      </c>
      <c r="B191" s="37" t="str">
        <f t="shared" si="112"/>
        <v>q</v>
      </c>
    </row>
    <row r="192" spans="1:2" x14ac:dyDescent="0.25">
      <c r="A192">
        <v>18</v>
      </c>
      <c r="B192" s="37" t="str">
        <f t="shared" si="112"/>
        <v>r</v>
      </c>
    </row>
    <row r="193" spans="1:2" x14ac:dyDescent="0.25">
      <c r="A193">
        <v>19</v>
      </c>
      <c r="B193" s="37" t="str">
        <f t="shared" si="112"/>
        <v>s</v>
      </c>
    </row>
    <row r="194" spans="1:2" x14ac:dyDescent="0.25">
      <c r="A194">
        <v>20</v>
      </c>
      <c r="B194" s="37" t="str">
        <f t="shared" si="112"/>
        <v>t</v>
      </c>
    </row>
    <row r="195" spans="1:2" x14ac:dyDescent="0.25">
      <c r="A195">
        <v>21</v>
      </c>
      <c r="B195" s="37" t="str">
        <f t="shared" si="112"/>
        <v>u</v>
      </c>
    </row>
    <row r="196" spans="1:2" x14ac:dyDescent="0.25">
      <c r="A196">
        <v>22</v>
      </c>
      <c r="B196" s="37" t="str">
        <f t="shared" si="112"/>
        <v>v</v>
      </c>
    </row>
    <row r="197" spans="1:2" x14ac:dyDescent="0.25">
      <c r="A197">
        <v>23</v>
      </c>
      <c r="B197" s="37" t="str">
        <f t="shared" si="112"/>
        <v>w</v>
      </c>
    </row>
    <row r="198" spans="1:2" x14ac:dyDescent="0.25">
      <c r="A198">
        <v>24</v>
      </c>
      <c r="B198" s="37" t="str">
        <f t="shared" si="112"/>
        <v>x</v>
      </c>
    </row>
    <row r="199" spans="1:2" x14ac:dyDescent="0.25">
      <c r="A199">
        <v>25</v>
      </c>
      <c r="B199" s="37" t="str">
        <f t="shared" si="112"/>
        <v>y</v>
      </c>
    </row>
    <row r="200" spans="1:2" x14ac:dyDescent="0.25">
      <c r="A200">
        <v>26</v>
      </c>
      <c r="B200" s="37" t="str">
        <f t="shared" si="112"/>
        <v>z</v>
      </c>
    </row>
    <row r="201" spans="1:2" x14ac:dyDescent="0.25">
      <c r="A201">
        <v>27</v>
      </c>
      <c r="B201" s="37" t="s">
        <v>51</v>
      </c>
    </row>
    <row r="202" spans="1:2" x14ac:dyDescent="0.25">
      <c r="A202">
        <v>28</v>
      </c>
      <c r="B202" s="37" t="str">
        <f>"a"&amp;CHAR(CODE(B201) + 1)</f>
        <v>ab</v>
      </c>
    </row>
    <row r="203" spans="1:2" x14ac:dyDescent="0.25">
      <c r="A203">
        <v>29</v>
      </c>
      <c r="B203" s="37" t="str">
        <f>"a"&amp;CHAR(CODE(B176) + 1)</f>
        <v>ac</v>
      </c>
    </row>
    <row r="204" spans="1:2" x14ac:dyDescent="0.25">
      <c r="A204">
        <v>30</v>
      </c>
      <c r="B204" s="37" t="str">
        <f t="shared" ref="B204:B238" si="113">"a"&amp;CHAR(CODE(B177) + 1)</f>
        <v>ad</v>
      </c>
    </row>
    <row r="205" spans="1:2" x14ac:dyDescent="0.25">
      <c r="A205">
        <v>31</v>
      </c>
      <c r="B205" s="37" t="str">
        <f t="shared" si="113"/>
        <v>ae</v>
      </c>
    </row>
    <row r="206" spans="1:2" x14ac:dyDescent="0.25">
      <c r="A206">
        <v>32</v>
      </c>
      <c r="B206" s="37" t="str">
        <f t="shared" si="113"/>
        <v>af</v>
      </c>
    </row>
    <row r="207" spans="1:2" x14ac:dyDescent="0.25">
      <c r="A207">
        <v>33</v>
      </c>
      <c r="B207" s="37" t="str">
        <f t="shared" si="113"/>
        <v>ag</v>
      </c>
    </row>
    <row r="208" spans="1:2" x14ac:dyDescent="0.25">
      <c r="A208">
        <v>34</v>
      </c>
      <c r="B208" s="37" t="str">
        <f t="shared" si="113"/>
        <v>ah</v>
      </c>
    </row>
    <row r="209" spans="1:2" x14ac:dyDescent="0.25">
      <c r="A209">
        <v>35</v>
      </c>
      <c r="B209" s="37" t="str">
        <f t="shared" si="113"/>
        <v>ai</v>
      </c>
    </row>
    <row r="210" spans="1:2" x14ac:dyDescent="0.25">
      <c r="A210">
        <v>36</v>
      </c>
      <c r="B210" s="37" t="str">
        <f t="shared" si="113"/>
        <v>aj</v>
      </c>
    </row>
    <row r="211" spans="1:2" x14ac:dyDescent="0.25">
      <c r="A211">
        <v>37</v>
      </c>
      <c r="B211" s="37" t="str">
        <f t="shared" si="113"/>
        <v>ak</v>
      </c>
    </row>
    <row r="212" spans="1:2" x14ac:dyDescent="0.25">
      <c r="A212">
        <v>38</v>
      </c>
      <c r="B212" s="37" t="str">
        <f t="shared" si="113"/>
        <v>al</v>
      </c>
    </row>
    <row r="213" spans="1:2" x14ac:dyDescent="0.25">
      <c r="A213">
        <v>39</v>
      </c>
      <c r="B213" s="37" t="str">
        <f t="shared" si="113"/>
        <v>am</v>
      </c>
    </row>
    <row r="214" spans="1:2" x14ac:dyDescent="0.25">
      <c r="A214">
        <v>40</v>
      </c>
      <c r="B214" s="37" t="str">
        <f t="shared" si="113"/>
        <v>an</v>
      </c>
    </row>
    <row r="215" spans="1:2" x14ac:dyDescent="0.25">
      <c r="A215">
        <v>41</v>
      </c>
      <c r="B215" s="37" t="str">
        <f t="shared" si="113"/>
        <v>ao</v>
      </c>
    </row>
    <row r="216" spans="1:2" x14ac:dyDescent="0.25">
      <c r="A216">
        <v>42</v>
      </c>
      <c r="B216" s="37" t="str">
        <f t="shared" si="113"/>
        <v>ap</v>
      </c>
    </row>
    <row r="217" spans="1:2" x14ac:dyDescent="0.25">
      <c r="A217">
        <v>43</v>
      </c>
      <c r="B217" s="37" t="str">
        <f t="shared" si="113"/>
        <v>aq</v>
      </c>
    </row>
    <row r="218" spans="1:2" x14ac:dyDescent="0.25">
      <c r="A218">
        <v>44</v>
      </c>
      <c r="B218" s="37" t="str">
        <f t="shared" si="113"/>
        <v>ar</v>
      </c>
    </row>
    <row r="219" spans="1:2" x14ac:dyDescent="0.25">
      <c r="A219">
        <v>45</v>
      </c>
      <c r="B219" s="37" t="str">
        <f t="shared" si="113"/>
        <v>as</v>
      </c>
    </row>
    <row r="220" spans="1:2" x14ac:dyDescent="0.25">
      <c r="A220">
        <v>46</v>
      </c>
      <c r="B220" s="37" t="str">
        <f t="shared" si="113"/>
        <v>at</v>
      </c>
    </row>
    <row r="221" spans="1:2" x14ac:dyDescent="0.25">
      <c r="A221">
        <v>47</v>
      </c>
      <c r="B221" s="37" t="str">
        <f t="shared" si="113"/>
        <v>au</v>
      </c>
    </row>
    <row r="222" spans="1:2" x14ac:dyDescent="0.25">
      <c r="A222">
        <v>48</v>
      </c>
      <c r="B222" s="37" t="str">
        <f t="shared" si="113"/>
        <v>av</v>
      </c>
    </row>
    <row r="223" spans="1:2" x14ac:dyDescent="0.25">
      <c r="A223">
        <v>49</v>
      </c>
      <c r="B223" s="37" t="str">
        <f t="shared" si="113"/>
        <v>aw</v>
      </c>
    </row>
    <row r="224" spans="1:2" x14ac:dyDescent="0.25">
      <c r="A224">
        <v>50</v>
      </c>
      <c r="B224" s="37" t="str">
        <f t="shared" si="113"/>
        <v>ax</v>
      </c>
    </row>
    <row r="225" spans="1:2" x14ac:dyDescent="0.25">
      <c r="A225">
        <v>51</v>
      </c>
      <c r="B225" s="37" t="str">
        <f t="shared" si="113"/>
        <v>ay</v>
      </c>
    </row>
    <row r="226" spans="1:2" x14ac:dyDescent="0.25">
      <c r="A226">
        <v>52</v>
      </c>
      <c r="B226" s="37" t="str">
        <f t="shared" si="113"/>
        <v>az</v>
      </c>
    </row>
    <row r="227" spans="1:2" x14ac:dyDescent="0.25">
      <c r="A227">
        <v>53</v>
      </c>
      <c r="B227" s="37" t="str">
        <f t="shared" si="113"/>
        <v>a{</v>
      </c>
    </row>
    <row r="228" spans="1:2" x14ac:dyDescent="0.25">
      <c r="A228">
        <v>54</v>
      </c>
      <c r="B228" s="37" t="str">
        <f t="shared" si="113"/>
        <v>ab</v>
      </c>
    </row>
    <row r="229" spans="1:2" x14ac:dyDescent="0.25">
      <c r="A229">
        <v>55</v>
      </c>
      <c r="B229" s="37" t="str">
        <f t="shared" si="113"/>
        <v>ab</v>
      </c>
    </row>
    <row r="230" spans="1:2" x14ac:dyDescent="0.25">
      <c r="A230">
        <v>56</v>
      </c>
      <c r="B230" s="37" t="str">
        <f t="shared" si="113"/>
        <v>ab</v>
      </c>
    </row>
    <row r="231" spans="1:2" x14ac:dyDescent="0.25">
      <c r="A231">
        <v>57</v>
      </c>
      <c r="B231" s="37" t="str">
        <f t="shared" si="113"/>
        <v>ab</v>
      </c>
    </row>
    <row r="232" spans="1:2" x14ac:dyDescent="0.25">
      <c r="A232">
        <v>58</v>
      </c>
      <c r="B232" s="37" t="str">
        <f t="shared" si="113"/>
        <v>ab</v>
      </c>
    </row>
    <row r="233" spans="1:2" x14ac:dyDescent="0.25">
      <c r="A233">
        <v>59</v>
      </c>
      <c r="B233" s="37" t="str">
        <f t="shared" si="113"/>
        <v>ab</v>
      </c>
    </row>
    <row r="234" spans="1:2" x14ac:dyDescent="0.25">
      <c r="A234">
        <v>60</v>
      </c>
      <c r="B234" s="37" t="str">
        <f t="shared" si="113"/>
        <v>ab</v>
      </c>
    </row>
    <row r="235" spans="1:2" x14ac:dyDescent="0.25">
      <c r="A235">
        <v>61</v>
      </c>
      <c r="B235" s="37" t="str">
        <f t="shared" si="113"/>
        <v>ab</v>
      </c>
    </row>
    <row r="236" spans="1:2" x14ac:dyDescent="0.25">
      <c r="A236">
        <v>62</v>
      </c>
      <c r="B236" s="37" t="str">
        <f t="shared" si="113"/>
        <v>ab</v>
      </c>
    </row>
    <row r="237" spans="1:2" x14ac:dyDescent="0.25">
      <c r="A237">
        <v>63</v>
      </c>
      <c r="B237" s="37" t="str">
        <f t="shared" si="113"/>
        <v>ab</v>
      </c>
    </row>
    <row r="238" spans="1:2" x14ac:dyDescent="0.25">
      <c r="A238">
        <v>64</v>
      </c>
      <c r="B238" s="37" t="str">
        <f t="shared" si="113"/>
        <v>ab</v>
      </c>
    </row>
    <row r="239" spans="1:2" x14ac:dyDescent="0.25">
      <c r="A239">
        <v>65</v>
      </c>
      <c r="B239" s="37" t="str">
        <f t="shared" si="112"/>
        <v>b</v>
      </c>
    </row>
    <row r="240" spans="1:2" x14ac:dyDescent="0.25">
      <c r="A240">
        <v>66</v>
      </c>
      <c r="B240" s="37" t="str">
        <f t="shared" si="112"/>
        <v>c</v>
      </c>
    </row>
    <row r="241" spans="1:2" x14ac:dyDescent="0.25">
      <c r="A241">
        <v>67</v>
      </c>
      <c r="B241" s="37" t="str">
        <f t="shared" si="112"/>
        <v>d</v>
      </c>
    </row>
    <row r="242" spans="1:2" x14ac:dyDescent="0.25">
      <c r="A242">
        <v>68</v>
      </c>
      <c r="B242" s="37" t="str">
        <f t="shared" si="112"/>
        <v>e</v>
      </c>
    </row>
    <row r="243" spans="1:2" x14ac:dyDescent="0.25">
      <c r="A243">
        <v>69</v>
      </c>
      <c r="B243" s="37" t="str">
        <f t="shared" ref="B243:B280" si="114">CHAR(CODE(B242) + 1)</f>
        <v>f</v>
      </c>
    </row>
    <row r="244" spans="1:2" x14ac:dyDescent="0.25">
      <c r="A244">
        <v>70</v>
      </c>
      <c r="B244" s="37" t="str">
        <f t="shared" si="114"/>
        <v>g</v>
      </c>
    </row>
    <row r="245" spans="1:2" x14ac:dyDescent="0.25">
      <c r="A245" s="30">
        <v>71</v>
      </c>
      <c r="B245" s="39" t="s">
        <v>51</v>
      </c>
    </row>
    <row r="246" spans="1:2" x14ac:dyDescent="0.25">
      <c r="A246">
        <v>72</v>
      </c>
      <c r="B246" s="37" t="str">
        <f t="shared" si="114"/>
        <v>b</v>
      </c>
    </row>
    <row r="247" spans="1:2" x14ac:dyDescent="0.25">
      <c r="B247" s="37" t="str">
        <f t="shared" si="114"/>
        <v>c</v>
      </c>
    </row>
    <row r="248" spans="1:2" x14ac:dyDescent="0.25">
      <c r="B248" s="37" t="str">
        <f t="shared" si="114"/>
        <v>d</v>
      </c>
    </row>
    <row r="249" spans="1:2" x14ac:dyDescent="0.25">
      <c r="B249" s="37" t="str">
        <f t="shared" si="114"/>
        <v>e</v>
      </c>
    </row>
    <row r="250" spans="1:2" x14ac:dyDescent="0.25">
      <c r="B250" s="37" t="str">
        <f t="shared" si="114"/>
        <v>f</v>
      </c>
    </row>
    <row r="251" spans="1:2" x14ac:dyDescent="0.25">
      <c r="B251" s="37" t="str">
        <f t="shared" si="114"/>
        <v>g</v>
      </c>
    </row>
    <row r="252" spans="1:2" x14ac:dyDescent="0.25">
      <c r="B252" s="37" t="str">
        <f t="shared" si="114"/>
        <v>h</v>
      </c>
    </row>
    <row r="253" spans="1:2" x14ac:dyDescent="0.25">
      <c r="B253" s="37" t="str">
        <f t="shared" si="114"/>
        <v>i</v>
      </c>
    </row>
    <row r="254" spans="1:2" x14ac:dyDescent="0.25">
      <c r="B254" s="37" t="str">
        <f t="shared" si="114"/>
        <v>j</v>
      </c>
    </row>
    <row r="255" spans="1:2" x14ac:dyDescent="0.25">
      <c r="B255" s="37" t="str">
        <f t="shared" si="114"/>
        <v>k</v>
      </c>
    </row>
    <row r="256" spans="1:2" x14ac:dyDescent="0.25">
      <c r="B256" s="37" t="str">
        <f t="shared" si="114"/>
        <v>l</v>
      </c>
    </row>
    <row r="257" spans="2:2" x14ac:dyDescent="0.25">
      <c r="B257" s="37" t="str">
        <f t="shared" si="114"/>
        <v>m</v>
      </c>
    </row>
    <row r="258" spans="2:2" x14ac:dyDescent="0.25">
      <c r="B258" s="37" t="str">
        <f t="shared" si="114"/>
        <v>n</v>
      </c>
    </row>
    <row r="259" spans="2:2" x14ac:dyDescent="0.25">
      <c r="B259" s="37" t="str">
        <f t="shared" si="114"/>
        <v>o</v>
      </c>
    </row>
    <row r="260" spans="2:2" x14ac:dyDescent="0.25">
      <c r="B260" s="37" t="str">
        <f t="shared" si="114"/>
        <v>p</v>
      </c>
    </row>
    <row r="261" spans="2:2" x14ac:dyDescent="0.25">
      <c r="B261" s="37" t="str">
        <f t="shared" si="114"/>
        <v>q</v>
      </c>
    </row>
    <row r="262" spans="2:2" x14ac:dyDescent="0.25">
      <c r="B262" s="37" t="str">
        <f t="shared" si="114"/>
        <v>r</v>
      </c>
    </row>
    <row r="263" spans="2:2" x14ac:dyDescent="0.25">
      <c r="B263" s="37" t="str">
        <f t="shared" si="114"/>
        <v>s</v>
      </c>
    </row>
    <row r="264" spans="2:2" x14ac:dyDescent="0.25">
      <c r="B264" s="37" t="str">
        <f t="shared" si="114"/>
        <v>t</v>
      </c>
    </row>
    <row r="265" spans="2:2" x14ac:dyDescent="0.25">
      <c r="B265" s="37" t="str">
        <f t="shared" si="114"/>
        <v>u</v>
      </c>
    </row>
    <row r="266" spans="2:2" x14ac:dyDescent="0.25">
      <c r="B266" s="37" t="str">
        <f t="shared" si="114"/>
        <v>v</v>
      </c>
    </row>
    <row r="267" spans="2:2" x14ac:dyDescent="0.25">
      <c r="B267" s="37" t="str">
        <f t="shared" si="114"/>
        <v>w</v>
      </c>
    </row>
    <row r="268" spans="2:2" x14ac:dyDescent="0.25">
      <c r="B268" s="37" t="str">
        <f t="shared" si="114"/>
        <v>x</v>
      </c>
    </row>
    <row r="269" spans="2:2" x14ac:dyDescent="0.25">
      <c r="B269" s="37" t="str">
        <f t="shared" si="114"/>
        <v>y</v>
      </c>
    </row>
    <row r="270" spans="2:2" x14ac:dyDescent="0.25">
      <c r="B270" s="37" t="str">
        <f t="shared" si="114"/>
        <v>z</v>
      </c>
    </row>
    <row r="271" spans="2:2" x14ac:dyDescent="0.25">
      <c r="B271" s="37" t="s">
        <v>50</v>
      </c>
    </row>
    <row r="272" spans="2:2" x14ac:dyDescent="0.25">
      <c r="B272" s="37" t="str">
        <f t="shared" si="114"/>
        <v>b</v>
      </c>
    </row>
    <row r="273" spans="2:2" x14ac:dyDescent="0.25">
      <c r="B273" s="37" t="str">
        <f t="shared" si="114"/>
        <v>c</v>
      </c>
    </row>
    <row r="274" spans="2:2" x14ac:dyDescent="0.25">
      <c r="B274" s="37" t="str">
        <f t="shared" si="114"/>
        <v>d</v>
      </c>
    </row>
    <row r="275" spans="2:2" x14ac:dyDescent="0.25">
      <c r="B275" s="37" t="str">
        <f t="shared" si="114"/>
        <v>e</v>
      </c>
    </row>
    <row r="276" spans="2:2" x14ac:dyDescent="0.25">
      <c r="B276" s="37" t="str">
        <f t="shared" si="114"/>
        <v>f</v>
      </c>
    </row>
    <row r="277" spans="2:2" x14ac:dyDescent="0.25">
      <c r="B277" s="37" t="str">
        <f t="shared" si="114"/>
        <v>g</v>
      </c>
    </row>
    <row r="278" spans="2:2" x14ac:dyDescent="0.25">
      <c r="B278" s="37" t="str">
        <f t="shared" si="114"/>
        <v>h</v>
      </c>
    </row>
    <row r="279" spans="2:2" x14ac:dyDescent="0.25">
      <c r="B279" s="37" t="str">
        <f t="shared" si="114"/>
        <v>i</v>
      </c>
    </row>
    <row r="280" spans="2:2" x14ac:dyDescent="0.25">
      <c r="B280" s="37" t="str">
        <f t="shared" si="114"/>
        <v>j</v>
      </c>
    </row>
  </sheetData>
  <mergeCells count="2">
    <mergeCell ref="R155:U155"/>
    <mergeCell ref="W155:Z1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FFBE-AF95-460C-BA14-9E3E4985B1C9}">
  <dimension ref="A1:PK1402"/>
  <sheetViews>
    <sheetView topLeftCell="C1" workbookViewId="0">
      <selection activeCell="F21" sqref="F21"/>
    </sheetView>
  </sheetViews>
  <sheetFormatPr defaultColWidth="8.85546875" defaultRowHeight="15" x14ac:dyDescent="0.25"/>
  <cols>
    <col min="1" max="1" width="52.140625" style="1" customWidth="1"/>
    <col min="2" max="2" width="17.85546875" style="1" customWidth="1"/>
    <col min="3" max="3" width="2.42578125" style="1" customWidth="1"/>
    <col min="4" max="4" width="37" style="2" customWidth="1"/>
    <col min="5" max="5" width="23.7109375" style="2" customWidth="1"/>
    <col min="6" max="6" width="32.5703125" style="2" customWidth="1"/>
    <col min="7" max="7" width="8.85546875" style="1" customWidth="1"/>
    <col min="8" max="8" width="17.5703125" style="1" customWidth="1"/>
    <col min="9" max="11" width="8.85546875" style="1" customWidth="1"/>
    <col min="12" max="12" width="19.5703125" style="1" customWidth="1"/>
    <col min="13" max="13" width="8.85546875" style="1"/>
    <col min="14" max="427" width="8.85546875" style="77"/>
    <col min="428" max="16384" width="8.85546875" style="1"/>
  </cols>
  <sheetData>
    <row r="1" spans="1:13" ht="24" thickTop="1" x14ac:dyDescent="0.35">
      <c r="A1" s="79" t="s">
        <v>96</v>
      </c>
      <c r="B1" s="85"/>
      <c r="C1" s="85"/>
      <c r="D1" s="85" t="s">
        <v>106</v>
      </c>
      <c r="E1" s="140">
        <v>44713</v>
      </c>
      <c r="F1" s="85">
        <f ca="1">IF(E1&lt;TODAY(),0,1)</f>
        <v>1</v>
      </c>
      <c r="H1" s="85"/>
      <c r="I1" s="85"/>
      <c r="J1" s="85"/>
      <c r="K1" s="85"/>
      <c r="L1" s="85"/>
      <c r="M1" s="65"/>
    </row>
    <row r="2" spans="1:13" x14ac:dyDescent="0.25">
      <c r="A2" s="80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66"/>
    </row>
    <row r="3" spans="1:13" ht="18.75" x14ac:dyDescent="0.3">
      <c r="A3" s="80"/>
      <c r="B3" s="87" t="s">
        <v>30</v>
      </c>
      <c r="C3" s="86"/>
      <c r="D3" s="86"/>
      <c r="E3" s="86"/>
      <c r="F3" s="88" t="s">
        <v>29</v>
      </c>
      <c r="G3" s="86"/>
      <c r="H3" s="86"/>
      <c r="I3" s="86"/>
      <c r="J3" s="86"/>
      <c r="K3" s="86"/>
      <c r="L3" s="86"/>
      <c r="M3" s="66"/>
    </row>
    <row r="4" spans="1:13" ht="21" x14ac:dyDescent="0.35">
      <c r="A4" s="81" t="s">
        <v>0</v>
      </c>
      <c r="B4" s="21">
        <f ca="1">IF($F$1=1,Sheet1!B4,"Laskurin käyttöaika loppu")</f>
        <v>20</v>
      </c>
      <c r="C4" s="7"/>
      <c r="D4" s="89" t="s">
        <v>1</v>
      </c>
      <c r="E4" s="8">
        <f ca="1">B31+B27+B33</f>
        <v>0.4105433279711142</v>
      </c>
      <c r="F4" s="46" t="str">
        <f ca="1">IF(OR(B4&lt;=0,B5&lt;=0,B6&lt;=0,B7&lt;=0),"Virheellinen arvo",CONCATENATE(MROUND(E4,0.01)&amp;" "&amp;"m³"))</f>
        <v>0.41 m³</v>
      </c>
      <c r="G4" s="4"/>
      <c r="H4" s="4"/>
      <c r="I4" s="10">
        <f ca="1">SUM(B40:B42)</f>
        <v>0.33374884088336371</v>
      </c>
      <c r="J4" s="4" t="str">
        <f ca="1">CONCATENATE(MROUND(I4,0.1)&amp;" "&amp;"m³")</f>
        <v>0.3 m³</v>
      </c>
      <c r="K4" s="9" t="s">
        <v>2</v>
      </c>
      <c r="L4" s="4"/>
      <c r="M4" s="66"/>
    </row>
    <row r="5" spans="1:13" ht="21" x14ac:dyDescent="0.35">
      <c r="A5" s="81" t="s">
        <v>3</v>
      </c>
      <c r="B5" s="21">
        <f ca="1">IF($F$1=1,Sheet1!B5,"Laskurin käyttöaika loppu")</f>
        <v>24</v>
      </c>
      <c r="C5" s="7"/>
      <c r="D5" s="89" t="s">
        <v>2</v>
      </c>
      <c r="E5" s="8">
        <f ca="1">E4*F6</f>
        <v>0.28368651475085915</v>
      </c>
      <c r="F5" s="46" t="str">
        <f ca="1">IF(F4="Virheellinen arvo","Virheellinen arvo",IFERROR(CONCATENATE(MROUND(E5,0.01)&amp;" "&amp;"m³"),""))</f>
        <v>0.28 m³</v>
      </c>
      <c r="G5" s="4"/>
      <c r="H5" s="4"/>
      <c r="I5" s="4">
        <f ca="1">E5/E4*B21</f>
        <v>0.58735222596333714</v>
      </c>
      <c r="J5" s="4"/>
      <c r="K5" s="4"/>
      <c r="L5" s="4"/>
      <c r="M5" s="66"/>
    </row>
    <row r="6" spans="1:13" ht="21" x14ac:dyDescent="0.35">
      <c r="A6" s="81" t="s">
        <v>31</v>
      </c>
      <c r="B6" s="21">
        <f>Sheet1!B9</f>
        <v>16</v>
      </c>
      <c r="C6" s="7"/>
      <c r="D6" s="89" t="s">
        <v>4</v>
      </c>
      <c r="E6" s="11">
        <f ca="1">(I4/E4)*I6</f>
        <v>0.69100261878039659</v>
      </c>
      <c r="F6" s="59">
        <f ca="1">IF(F4="Virheellinen arvo","Virheellinen arvo",IF(E6&lt;0,"Virhe kaavassa",IF(B6&lt;10,"Virheellinen arvo",E6)))</f>
        <v>0.69100261878039659</v>
      </c>
      <c r="G6" s="4"/>
      <c r="H6" s="4"/>
      <c r="I6" s="141">
        <f ca="1">IF(AND(B5&gt;F20,B5&lt;F21),B18,IF(B5&gt;=F21,F19,IF(B38&gt;B21*B4,B18,B21)))</f>
        <v>0.85</v>
      </c>
      <c r="J6" s="4"/>
      <c r="K6" s="4"/>
      <c r="L6" s="4"/>
      <c r="M6" s="66"/>
    </row>
    <row r="7" spans="1:13" ht="21" x14ac:dyDescent="0.35">
      <c r="A7" s="81" t="s">
        <v>100</v>
      </c>
      <c r="B7" s="21">
        <f ca="1">IF($F$1=1,Sheet1!B6,"Laskurin käyttöaika loppu")</f>
        <v>75</v>
      </c>
      <c r="C7" s="7"/>
      <c r="D7" s="89" t="s">
        <v>5</v>
      </c>
      <c r="E7" s="8"/>
      <c r="F7" s="22" t="str">
        <f ca="1">IF(F4="Virheellinen arvo","Virheellinen arvo",IF(F6="Virhe kaavassa","Virhe kaavassa",IF(B6&lt;10,"Virheellinen arvo",CONCATENATE(MROUND(B38,0.05)&amp;" "&amp;"m"))))</f>
        <v>8.55 m</v>
      </c>
      <c r="G7" s="4"/>
      <c r="H7" s="4"/>
      <c r="I7" s="4"/>
      <c r="J7" s="4"/>
      <c r="K7" s="4"/>
      <c r="L7" s="4"/>
      <c r="M7" s="66"/>
    </row>
    <row r="8" spans="1:13" x14ac:dyDescent="0.25">
      <c r="A8" s="80"/>
      <c r="B8" s="4"/>
      <c r="C8" s="4"/>
      <c r="D8" s="86"/>
      <c r="E8" s="5"/>
      <c r="F8" s="5"/>
      <c r="G8" s="4"/>
      <c r="H8" s="4"/>
      <c r="I8" s="4"/>
      <c r="J8" s="4"/>
      <c r="K8" s="4"/>
      <c r="L8" s="4"/>
      <c r="M8" s="66"/>
    </row>
    <row r="9" spans="1:13" ht="18.75" x14ac:dyDescent="0.3">
      <c r="A9" s="82" t="s">
        <v>63</v>
      </c>
      <c r="B9" s="4"/>
      <c r="C9" s="4"/>
      <c r="D9" s="86"/>
      <c r="E9" s="5"/>
      <c r="F9" s="5"/>
      <c r="G9" s="4"/>
      <c r="H9" s="4"/>
      <c r="I9" s="4"/>
      <c r="J9" s="4"/>
      <c r="K9" s="4"/>
      <c r="L9" s="4"/>
      <c r="M9" s="66"/>
    </row>
    <row r="10" spans="1:13" ht="21" x14ac:dyDescent="0.35">
      <c r="A10" s="81" t="s">
        <v>97</v>
      </c>
      <c r="B10" s="21">
        <f>Sheet1!B10</f>
        <v>3.7</v>
      </c>
      <c r="C10" s="7"/>
      <c r="D10" s="90" t="s">
        <v>64</v>
      </c>
      <c r="E10" s="8"/>
      <c r="F10" s="43"/>
      <c r="G10" s="4"/>
      <c r="H10" s="4"/>
      <c r="I10" s="4"/>
      <c r="J10" s="4"/>
      <c r="K10" s="4"/>
      <c r="L10" s="4"/>
      <c r="M10" s="66"/>
    </row>
    <row r="11" spans="1:13" ht="21" x14ac:dyDescent="0.35">
      <c r="A11" s="81" t="s">
        <v>98</v>
      </c>
      <c r="B11" s="21">
        <f>Sheet1!B11</f>
        <v>6.3</v>
      </c>
      <c r="C11" s="7"/>
      <c r="D11" s="89" t="s">
        <v>61</v>
      </c>
      <c r="E11" s="4"/>
      <c r="F11" s="46" t="str">
        <f ca="1">IF(F4="Virheellinen arvo","Virheellinen arvo",IF(B6&lt;10,"Virheellinen arvo",IFERROR(Sheet2!AI156,"Ei tukkia!")))</f>
        <v>4.6m, 3.7m</v>
      </c>
      <c r="G11" s="45"/>
      <c r="H11" s="45"/>
      <c r="I11" s="45"/>
      <c r="J11" s="45"/>
      <c r="K11" s="45"/>
      <c r="L11" s="4"/>
      <c r="M11" s="66"/>
    </row>
    <row r="12" spans="1:13" ht="21" x14ac:dyDescent="0.35">
      <c r="A12" s="81" t="s">
        <v>99</v>
      </c>
      <c r="B12" s="21">
        <f>Sheet1!B12</f>
        <v>0.3</v>
      </c>
      <c r="C12" s="7"/>
      <c r="D12" s="89" t="s">
        <v>62</v>
      </c>
      <c r="E12" s="4"/>
      <c r="F12" s="46" t="str">
        <f ca="1">IF(F4="Virheellinen arvo","Virheellinen arvo",IF(F6="Virhe kaavassa","Virhe kaavassa",IF(B6&lt;10,"Virheellinen arvo",IF(F11="Ei tukkia!",CONCATENATE(F7&amp;"/"&amp;" "&amp;B63&amp;" "&amp;"litraa"),CONCATENATE(MROUND(Sheet2!AH156,0.05)&amp;" "&amp;"m"&amp;"/"&amp;" "&amp;B63&amp;" "&amp;"litraa")))))</f>
        <v>0.25 m/ 5 litraa</v>
      </c>
      <c r="G12" s="45"/>
      <c r="H12" s="45"/>
      <c r="I12" s="45"/>
      <c r="J12" s="45"/>
      <c r="K12" s="45"/>
      <c r="L12" s="4"/>
      <c r="M12" s="66"/>
    </row>
    <row r="13" spans="1:13" ht="21" x14ac:dyDescent="0.35">
      <c r="A13" s="81"/>
      <c r="B13" s="44"/>
      <c r="C13" s="7"/>
      <c r="D13" s="86"/>
      <c r="E13" s="152"/>
      <c r="F13" s="152"/>
      <c r="G13" s="4"/>
      <c r="H13" s="4"/>
      <c r="I13" s="4"/>
      <c r="J13" s="4"/>
      <c r="K13" s="4"/>
      <c r="L13" s="4"/>
      <c r="M13" s="66"/>
    </row>
    <row r="14" spans="1:13" ht="21" x14ac:dyDescent="0.35">
      <c r="A14" s="83" t="s">
        <v>65</v>
      </c>
      <c r="B14" s="44"/>
      <c r="C14" s="7"/>
      <c r="D14" s="90" t="s">
        <v>93</v>
      </c>
      <c r="E14" s="5"/>
      <c r="F14" s="44" t="s">
        <v>34</v>
      </c>
      <c r="G14" s="4"/>
      <c r="H14" s="4"/>
      <c r="I14" s="4"/>
      <c r="J14" s="4"/>
      <c r="K14" s="4"/>
      <c r="L14" s="43" t="s">
        <v>94</v>
      </c>
      <c r="M14" s="66"/>
    </row>
    <row r="15" spans="1:13" ht="21" x14ac:dyDescent="0.35">
      <c r="A15" s="81" t="s">
        <v>66</v>
      </c>
      <c r="B15" s="21">
        <f>Sheet1!B15</f>
        <v>50</v>
      </c>
      <c r="C15" s="7"/>
      <c r="D15" s="89" t="s">
        <v>90</v>
      </c>
      <c r="E15" s="5"/>
      <c r="F15" s="61">
        <f ca="1">IFERROR(D60,0)</f>
        <v>13.936215849344119</v>
      </c>
      <c r="G15" s="63"/>
      <c r="H15" s="63"/>
      <c r="I15" s="63"/>
      <c r="J15" s="63"/>
      <c r="K15" s="63"/>
      <c r="L15" s="61">
        <f ca="1">IFERROR(E5*B15,"")</f>
        <v>14.184325737542958</v>
      </c>
      <c r="M15" s="66"/>
    </row>
    <row r="16" spans="1:13" ht="21" x14ac:dyDescent="0.35">
      <c r="A16" s="81" t="s">
        <v>67</v>
      </c>
      <c r="B16" s="21">
        <f>Sheet1!B16</f>
        <v>16</v>
      </c>
      <c r="C16" s="7"/>
      <c r="D16" s="91" t="s">
        <v>91</v>
      </c>
      <c r="E16" s="60"/>
      <c r="F16" s="62">
        <f ca="1">IFERROR(D61,E4*B16)</f>
        <v>2.1091041757477091</v>
      </c>
      <c r="G16" s="64"/>
      <c r="H16" s="64"/>
      <c r="I16" s="64"/>
      <c r="J16" s="64"/>
      <c r="K16" s="64"/>
      <c r="L16" s="62">
        <f ca="1">IFERROR((E4-E5)*B16,"")</f>
        <v>2.0297090115240808</v>
      </c>
      <c r="M16" s="66"/>
    </row>
    <row r="17" spans="1:13" ht="21" x14ac:dyDescent="0.35">
      <c r="A17" s="81"/>
      <c r="B17" s="44">
        <v>0.95</v>
      </c>
      <c r="C17" s="7"/>
      <c r="D17" s="89" t="s">
        <v>92</v>
      </c>
      <c r="F17" s="61">
        <f ca="1">SUM(F15:F16)</f>
        <v>16.045320025091829</v>
      </c>
      <c r="G17" s="63"/>
      <c r="H17" s="63"/>
      <c r="I17" s="63"/>
      <c r="J17" s="63"/>
      <c r="K17" s="63"/>
      <c r="L17" s="61">
        <f ca="1">IFERROR(SUM(L15:L16),"")</f>
        <v>16.214034749067039</v>
      </c>
      <c r="M17" s="66"/>
    </row>
    <row r="18" spans="1:13" x14ac:dyDescent="0.25">
      <c r="A18" s="80" t="s">
        <v>6</v>
      </c>
      <c r="B18" s="5">
        <v>0.9</v>
      </c>
      <c r="C18" s="4"/>
      <c r="D18" s="2" t="s">
        <v>108</v>
      </c>
      <c r="F18" s="86" t="s">
        <v>107</v>
      </c>
      <c r="G18" s="4"/>
      <c r="H18" s="4"/>
      <c r="I18" s="4"/>
      <c r="J18" s="4"/>
      <c r="K18" s="6"/>
      <c r="L18" s="4"/>
      <c r="M18" s="66"/>
    </row>
    <row r="19" spans="1:13" x14ac:dyDescent="0.25">
      <c r="A19" s="80" t="s">
        <v>7</v>
      </c>
      <c r="B19" s="5">
        <f ca="1">E21</f>
        <v>3.7500000000000006E-2</v>
      </c>
      <c r="C19" s="4"/>
      <c r="D19" s="2" t="s">
        <v>109</v>
      </c>
      <c r="E19" s="148">
        <f ca="1">B7/200*0.1</f>
        <v>3.7500000000000006E-2</v>
      </c>
      <c r="F19" s="86">
        <v>0.95</v>
      </c>
      <c r="G19" s="4"/>
      <c r="H19" s="4"/>
      <c r="I19" s="4"/>
      <c r="J19" s="4"/>
      <c r="K19" s="6"/>
      <c r="L19" s="4"/>
      <c r="M19" s="66"/>
    </row>
    <row r="20" spans="1:13" x14ac:dyDescent="0.25">
      <c r="A20" s="80" t="s">
        <v>8</v>
      </c>
      <c r="B20" s="5">
        <f ca="1">B5*1.1</f>
        <v>26.400000000000002</v>
      </c>
      <c r="C20" s="4"/>
      <c r="D20" s="2" t="s">
        <v>110</v>
      </c>
      <c r="E20" s="2" t="str">
        <f ca="1">IF(B7&lt;=150,"",(B7-150)/200*0.1)</f>
        <v/>
      </c>
      <c r="F20" s="86">
        <v>26</v>
      </c>
      <c r="G20" s="4"/>
      <c r="H20" s="4"/>
      <c r="I20" s="4"/>
      <c r="J20" s="4"/>
      <c r="K20" s="6"/>
      <c r="L20" s="4"/>
      <c r="M20" s="66"/>
    </row>
    <row r="21" spans="1:13" x14ac:dyDescent="0.25">
      <c r="A21" s="84" t="s">
        <v>6</v>
      </c>
      <c r="B21" s="5">
        <v>0.85</v>
      </c>
      <c r="C21" s="4"/>
      <c r="D21" s="2" t="s">
        <v>111</v>
      </c>
      <c r="E21" s="2">
        <f ca="1">IF(B7&lt;=150,E19,(E19*150+E20*(B7-150))/B7)</f>
        <v>3.7500000000000006E-2</v>
      </c>
      <c r="F21" s="86">
        <v>35</v>
      </c>
      <c r="G21" s="4"/>
      <c r="H21" s="4"/>
      <c r="I21" s="4"/>
      <c r="J21" s="4"/>
      <c r="K21" s="6"/>
      <c r="L21" s="4"/>
      <c r="M21" s="66"/>
    </row>
    <row r="22" spans="1:13" x14ac:dyDescent="0.25">
      <c r="A22" s="80"/>
      <c r="B22" s="5"/>
      <c r="C22" s="4"/>
      <c r="D22" s="86">
        <f ca="1">150*E19</f>
        <v>5.6250000000000009</v>
      </c>
      <c r="E22" s="5">
        <f ca="1">151*E21</f>
        <v>5.6625000000000005</v>
      </c>
      <c r="F22" s="47"/>
      <c r="G22" s="4"/>
      <c r="H22" s="4"/>
      <c r="I22" s="4"/>
      <c r="J22" s="4"/>
      <c r="K22" s="6"/>
      <c r="L22" s="4"/>
      <c r="M22" s="66"/>
    </row>
    <row r="23" spans="1:13" x14ac:dyDescent="0.25">
      <c r="A23" s="80" t="s">
        <v>9</v>
      </c>
      <c r="B23" s="5">
        <f ca="1">IF(B7*B19&lt;1.3,1.3,IF(B7*B19&gt;0.9*B4,0.9*B4,B7*B19))</f>
        <v>2.8125000000000004</v>
      </c>
      <c r="C23" s="4"/>
      <c r="D23" s="86">
        <f ca="1">151*E21</f>
        <v>5.6625000000000005</v>
      </c>
      <c r="E23" s="5"/>
      <c r="F23" s="47"/>
      <c r="G23" s="4"/>
      <c r="H23" s="4"/>
      <c r="I23" s="4"/>
      <c r="J23" s="4"/>
      <c r="K23" s="6"/>
      <c r="L23" s="4"/>
      <c r="M23" s="66"/>
    </row>
    <row r="24" spans="1:13" x14ac:dyDescent="0.25">
      <c r="A24" s="80" t="s">
        <v>10</v>
      </c>
      <c r="B24" s="5">
        <f ca="1">B4-B23</f>
        <v>17.1875</v>
      </c>
      <c r="C24" s="4"/>
      <c r="D24" s="86"/>
      <c r="E24" s="5"/>
      <c r="F24" s="47"/>
      <c r="G24" s="4"/>
      <c r="H24" s="4"/>
      <c r="I24" s="4"/>
      <c r="J24" s="4"/>
      <c r="K24" s="6"/>
      <c r="L24" s="4"/>
      <c r="M24" s="66"/>
    </row>
    <row r="25" spans="1:13" x14ac:dyDescent="0.25">
      <c r="A25" s="80" t="s">
        <v>11</v>
      </c>
      <c r="B25" s="5">
        <f ca="1">B5/2/100</f>
        <v>0.12</v>
      </c>
      <c r="C25" s="4"/>
      <c r="D25" s="86"/>
      <c r="E25" s="5"/>
      <c r="F25" s="47"/>
      <c r="G25" s="4"/>
      <c r="H25" s="4"/>
      <c r="I25" s="4"/>
      <c r="J25" s="4"/>
      <c r="K25" s="6"/>
      <c r="L25" s="4"/>
      <c r="M25" s="66"/>
    </row>
    <row r="26" spans="1:13" x14ac:dyDescent="0.25">
      <c r="A26" s="80" t="s">
        <v>12</v>
      </c>
      <c r="B26" s="5">
        <f ca="1">B25^2*PI()</f>
        <v>4.5238934211693019E-2</v>
      </c>
      <c r="C26" s="4"/>
      <c r="D26" s="86"/>
      <c r="E26" s="5"/>
      <c r="F26" s="47"/>
      <c r="G26" s="4"/>
      <c r="H26" s="4"/>
      <c r="I26" s="4"/>
      <c r="J26" s="4"/>
      <c r="K26" s="6"/>
      <c r="L26" s="4"/>
      <c r="M26" s="66"/>
    </row>
    <row r="27" spans="1:13" x14ac:dyDescent="0.25">
      <c r="A27" s="80" t="s">
        <v>13</v>
      </c>
      <c r="B27" s="5">
        <f ca="1">(B26*B24)/3</f>
        <v>0.25918139392115791</v>
      </c>
      <c r="C27" s="4"/>
      <c r="D27" s="92" t="s">
        <v>14</v>
      </c>
      <c r="E27" s="5"/>
      <c r="F27" s="47"/>
      <c r="G27" s="4"/>
      <c r="H27" s="4"/>
      <c r="I27" s="4"/>
      <c r="J27" s="4"/>
      <c r="K27" s="6"/>
      <c r="L27" s="4"/>
      <c r="M27" s="66"/>
    </row>
    <row r="28" spans="1:13" x14ac:dyDescent="0.25">
      <c r="A28" s="80" t="s">
        <v>15</v>
      </c>
      <c r="B28" s="12">
        <f ca="1">IF(B23*2-1.3&lt;1.3,0,B23-1.3)</f>
        <v>1.5125000000000004</v>
      </c>
      <c r="C28" s="4"/>
      <c r="D28" s="93">
        <f ca="1">B4-(B24+B28+1.3)</f>
        <v>0</v>
      </c>
      <c r="E28" s="5"/>
      <c r="F28" s="47"/>
      <c r="G28" s="4"/>
      <c r="H28" s="4"/>
      <c r="I28" s="4"/>
      <c r="J28" s="4"/>
      <c r="K28" s="6"/>
      <c r="L28" s="4"/>
      <c r="M28" s="66"/>
    </row>
    <row r="29" spans="1:13" x14ac:dyDescent="0.25">
      <c r="A29" s="80" t="s">
        <v>16</v>
      </c>
      <c r="B29" s="5">
        <f ca="1">B5/2/100</f>
        <v>0.12</v>
      </c>
      <c r="C29" s="4"/>
      <c r="D29" s="92" t="s">
        <v>17</v>
      </c>
      <c r="E29" s="5"/>
      <c r="F29" s="47"/>
      <c r="G29" s="4"/>
      <c r="H29" s="4"/>
      <c r="I29" s="4"/>
      <c r="J29" s="4"/>
      <c r="K29" s="6"/>
      <c r="L29" s="4"/>
      <c r="M29" s="66"/>
    </row>
    <row r="30" spans="1:13" x14ac:dyDescent="0.25">
      <c r="A30" s="80" t="s">
        <v>18</v>
      </c>
      <c r="B30" s="5">
        <f ca="1">B25^2*PI()</f>
        <v>4.5238934211693019E-2</v>
      </c>
      <c r="C30" s="4"/>
      <c r="D30" s="86">
        <f ca="1">B30*B4</f>
        <v>0.90477868423386032</v>
      </c>
      <c r="E30" s="5"/>
      <c r="F30" s="47"/>
      <c r="G30" s="4"/>
      <c r="H30" s="4"/>
      <c r="I30" s="4"/>
      <c r="J30" s="4"/>
      <c r="K30" s="6"/>
      <c r="L30" s="4"/>
      <c r="M30" s="66"/>
    </row>
    <row r="31" spans="1:13" x14ac:dyDescent="0.25">
      <c r="A31" s="80" t="s">
        <v>19</v>
      </c>
      <c r="B31" s="5">
        <f ca="1">B28*B30</f>
        <v>6.8423887995185714E-2</v>
      </c>
      <c r="C31" s="4"/>
      <c r="D31" s="92" t="s">
        <v>20</v>
      </c>
      <c r="E31" s="5"/>
      <c r="F31" s="47"/>
      <c r="G31" s="4"/>
      <c r="H31" s="4"/>
      <c r="I31" s="4"/>
      <c r="J31" s="4"/>
      <c r="K31" s="6"/>
      <c r="L31" s="4"/>
      <c r="M31" s="66"/>
    </row>
    <row r="32" spans="1:13" x14ac:dyDescent="0.25">
      <c r="A32" s="80"/>
      <c r="B32" s="5"/>
      <c r="C32" s="4"/>
      <c r="D32" s="86">
        <f ca="1">(B26*B4)/3</f>
        <v>0.30159289474462009</v>
      </c>
      <c r="E32" s="5"/>
      <c r="F32" s="47"/>
      <c r="G32" s="4"/>
      <c r="H32" s="4"/>
      <c r="I32" s="4"/>
      <c r="J32" s="4"/>
      <c r="K32" s="6"/>
      <c r="L32" s="4"/>
      <c r="M32" s="66"/>
    </row>
    <row r="33" spans="1:427" x14ac:dyDescent="0.25">
      <c r="A33" s="80" t="s">
        <v>21</v>
      </c>
      <c r="B33" s="5">
        <f ca="1">(((B20/100/2)^2*PI()*B4)/3)-(((B5/100/2)^2*PI()*(B4-1.3))/3)</f>
        <v>8.2938046054770564E-2</v>
      </c>
      <c r="C33" s="4"/>
      <c r="D33" s="92" t="s">
        <v>14</v>
      </c>
      <c r="E33" s="5"/>
      <c r="F33" s="47"/>
      <c r="G33" s="4"/>
      <c r="H33" s="4"/>
      <c r="I33" s="4"/>
      <c r="J33" s="4"/>
      <c r="K33" s="6"/>
      <c r="L33" s="4"/>
      <c r="M33" s="66"/>
    </row>
    <row r="34" spans="1:427" x14ac:dyDescent="0.25">
      <c r="A34" s="80"/>
      <c r="B34" s="5"/>
      <c r="C34" s="4"/>
      <c r="D34" s="86" t="str">
        <f ca="1">IF(OR(E4&lt;D32,E4&gt;D30),"VIRHE","")</f>
        <v/>
      </c>
      <c r="E34" s="5"/>
      <c r="F34" s="47"/>
      <c r="G34" s="4"/>
      <c r="H34" s="4"/>
      <c r="I34" s="4"/>
      <c r="J34" s="4"/>
      <c r="K34" s="6"/>
      <c r="L34" s="4"/>
      <c r="M34" s="66"/>
    </row>
    <row r="35" spans="1:427" x14ac:dyDescent="0.25">
      <c r="A35" s="80" t="s">
        <v>22</v>
      </c>
      <c r="B35" s="5">
        <f ca="1">IF(B29&gt;=B6/100/2,B23-1.3,0)</f>
        <v>1.5125000000000004</v>
      </c>
      <c r="C35" s="4"/>
      <c r="D35" s="86"/>
      <c r="E35" s="5"/>
      <c r="F35" s="47"/>
      <c r="G35" s="4"/>
      <c r="H35" s="4"/>
      <c r="I35" s="4"/>
      <c r="J35" s="4"/>
      <c r="K35" s="6"/>
      <c r="L35" s="4"/>
      <c r="M35" s="66"/>
    </row>
    <row r="36" spans="1:427" x14ac:dyDescent="0.25">
      <c r="A36" s="80" t="s">
        <v>23</v>
      </c>
      <c r="B36" s="5">
        <f ca="1">IF((B24*B6/100/2)/B25&gt;B24,B24,(B24*B6/100/2)/B25)</f>
        <v>11.458333333333334</v>
      </c>
      <c r="C36" s="4"/>
      <c r="D36" s="86"/>
      <c r="E36" s="5"/>
      <c r="F36" s="47"/>
      <c r="G36" s="4"/>
      <c r="H36" s="4"/>
      <c r="I36" s="4"/>
      <c r="J36" s="4"/>
      <c r="K36" s="6"/>
      <c r="L36" s="4"/>
      <c r="M36" s="66"/>
    </row>
    <row r="37" spans="1:427" x14ac:dyDescent="0.25">
      <c r="A37" s="80" t="s">
        <v>24</v>
      </c>
      <c r="B37" s="5">
        <f ca="1">B24-B36</f>
        <v>5.7291666666666661</v>
      </c>
      <c r="C37" s="4"/>
      <c r="D37" s="86"/>
      <c r="E37" s="5"/>
      <c r="F37" s="47"/>
      <c r="G37" s="4"/>
      <c r="H37" s="4"/>
      <c r="I37" s="4"/>
      <c r="J37" s="4"/>
      <c r="K37" s="6"/>
      <c r="L37" s="4"/>
      <c r="M37" s="66"/>
    </row>
    <row r="38" spans="1:427" x14ac:dyDescent="0.25">
      <c r="A38" s="80" t="s">
        <v>25</v>
      </c>
      <c r="B38" s="13">
        <f ca="1">IF(B6=B5,1.3,IF(B35+B37+IF(B35&gt;0,1.3,IF(AND(B35=0,B37&gt;0),1.3,0))&gt;B4,B4,B35+B37+IF(B35&gt;0,1.3,IF(AND(B35=0,B37&gt;0),1.3,0))))</f>
        <v>8.5416666666666661</v>
      </c>
      <c r="C38" s="4"/>
      <c r="D38" s="86"/>
      <c r="E38" s="5"/>
      <c r="F38" s="47">
        <f ca="1">B38/B4</f>
        <v>0.42708333333333331</v>
      </c>
      <c r="G38" s="4"/>
      <c r="H38" s="4"/>
      <c r="I38" s="4"/>
      <c r="J38" s="4"/>
      <c r="K38" s="6"/>
      <c r="L38" s="4"/>
      <c r="M38" s="66"/>
    </row>
    <row r="39" spans="1:427" x14ac:dyDescent="0.25">
      <c r="A39" s="80"/>
      <c r="B39" s="13"/>
      <c r="C39" s="4"/>
      <c r="D39" s="86"/>
      <c r="E39" s="5">
        <f ca="1">B35+B37+IF(B35&gt;0,1.3,IF(AND(B35=0,B37&gt;0),1.3,0))</f>
        <v>8.5416666666666661</v>
      </c>
      <c r="F39" s="47"/>
      <c r="G39" s="4"/>
      <c r="H39" s="4"/>
      <c r="I39" s="4"/>
      <c r="J39" s="4"/>
      <c r="K39" s="6"/>
      <c r="L39" s="4"/>
      <c r="M39" s="66"/>
    </row>
    <row r="40" spans="1:427" x14ac:dyDescent="0.25">
      <c r="A40" s="80" t="s">
        <v>26</v>
      </c>
      <c r="B40" s="14">
        <f ca="1">(B35)*B30</f>
        <v>6.8423887995185714E-2</v>
      </c>
      <c r="C40" s="4"/>
      <c r="D40" s="86"/>
      <c r="E40" s="5"/>
      <c r="F40" s="47"/>
      <c r="G40" s="4"/>
      <c r="H40" s="4"/>
      <c r="I40" s="4"/>
      <c r="J40" s="4"/>
      <c r="K40" s="6"/>
      <c r="L40" s="4"/>
      <c r="M40" s="66"/>
    </row>
    <row r="41" spans="1:427" x14ac:dyDescent="0.25">
      <c r="A41" s="80" t="s">
        <v>27</v>
      </c>
      <c r="B41" s="14">
        <f ca="1">IF(AND(B40=0,B5&gt;=B6),B33,IF(B40&gt;0,B33,0))</f>
        <v>8.2938046054770564E-2</v>
      </c>
      <c r="C41" s="4"/>
      <c r="D41" s="86"/>
      <c r="E41" s="5"/>
      <c r="F41" s="47"/>
      <c r="G41" s="4"/>
      <c r="H41" s="4"/>
      <c r="I41" s="4"/>
      <c r="J41" s="4"/>
      <c r="K41" s="6"/>
      <c r="L41" s="4"/>
      <c r="M41" s="66"/>
    </row>
    <row r="42" spans="1:427" x14ac:dyDescent="0.25">
      <c r="A42" s="80" t="s">
        <v>28</v>
      </c>
      <c r="B42" s="15">
        <f ca="1">IF(B27-(((B24-B37)*(B6/2/100)^2*PI())/3)&lt;=0,0,(B27-(((B24-B37)*(B6/2/100)^2*PI())/3)))</f>
        <v>0.18238690683340741</v>
      </c>
      <c r="C42" s="4"/>
      <c r="D42" s="86"/>
      <c r="E42" s="5"/>
      <c r="F42" s="47"/>
      <c r="G42" s="4"/>
      <c r="H42" s="4"/>
      <c r="I42" s="4"/>
      <c r="J42" s="4"/>
      <c r="K42" s="6"/>
      <c r="L42" s="4"/>
      <c r="M42" s="66"/>
    </row>
    <row r="43" spans="1:427" x14ac:dyDescent="0.25">
      <c r="A43" s="80"/>
      <c r="B43" s="13"/>
      <c r="C43" s="4"/>
      <c r="D43" s="86"/>
      <c r="E43" s="5"/>
      <c r="F43" s="47"/>
      <c r="G43" s="4"/>
      <c r="H43" s="4"/>
      <c r="I43" s="4"/>
      <c r="J43" s="4"/>
      <c r="K43" s="6"/>
      <c r="L43" s="4"/>
      <c r="M43" s="66"/>
    </row>
    <row r="44" spans="1:427" s="3" customFormat="1" x14ac:dyDescent="0.25">
      <c r="A44" s="67" t="s">
        <v>69</v>
      </c>
      <c r="B44" s="16">
        <f ca="1">Sheet2!AJ156</f>
        <v>8.3000000000000007</v>
      </c>
      <c r="C44" s="17"/>
      <c r="D44" s="17"/>
      <c r="E44" s="16"/>
      <c r="F44" s="48"/>
      <c r="G44" s="17"/>
      <c r="H44" s="17"/>
      <c r="I44" s="17"/>
      <c r="J44" s="17"/>
      <c r="K44" s="18"/>
      <c r="L44" s="17"/>
      <c r="M44" s="68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  <c r="IW44" s="75"/>
      <c r="IX44" s="75"/>
      <c r="IY44" s="75"/>
      <c r="IZ44" s="75"/>
      <c r="JA44" s="75"/>
      <c r="JB44" s="75"/>
      <c r="JC44" s="75"/>
      <c r="JD44" s="75"/>
      <c r="JE44" s="75"/>
      <c r="JF44" s="75"/>
      <c r="JG44" s="75"/>
      <c r="JH44" s="75"/>
      <c r="JI44" s="75"/>
      <c r="JJ44" s="75"/>
      <c r="JK44" s="75"/>
      <c r="JL44" s="75"/>
      <c r="JM44" s="75"/>
      <c r="JN44" s="75"/>
      <c r="JO44" s="75"/>
      <c r="JP44" s="75"/>
      <c r="JQ44" s="75"/>
      <c r="JR44" s="75"/>
      <c r="JS44" s="75"/>
      <c r="JT44" s="75"/>
      <c r="JU44" s="75"/>
      <c r="JV44" s="75"/>
      <c r="JW44" s="75"/>
      <c r="JX44" s="75"/>
      <c r="JY44" s="75"/>
      <c r="JZ44" s="75"/>
      <c r="KA44" s="75"/>
      <c r="KB44" s="75"/>
      <c r="KC44" s="75"/>
      <c r="KD44" s="75"/>
      <c r="KE44" s="75"/>
      <c r="KF44" s="75"/>
      <c r="KG44" s="75"/>
      <c r="KH44" s="75"/>
      <c r="KI44" s="75"/>
      <c r="KJ44" s="75"/>
      <c r="KK44" s="75"/>
      <c r="KL44" s="75"/>
      <c r="KM44" s="75"/>
      <c r="KN44" s="75"/>
      <c r="KO44" s="75"/>
      <c r="KP44" s="75"/>
      <c r="KQ44" s="75"/>
      <c r="KR44" s="75"/>
      <c r="KS44" s="75"/>
      <c r="KT44" s="75"/>
      <c r="KU44" s="75"/>
      <c r="KV44" s="75"/>
      <c r="KW44" s="75"/>
      <c r="KX44" s="75"/>
      <c r="KY44" s="75"/>
      <c r="KZ44" s="75"/>
      <c r="LA44" s="75"/>
      <c r="LB44" s="75"/>
      <c r="LC44" s="75"/>
      <c r="LD44" s="75"/>
      <c r="LE44" s="75"/>
      <c r="LF44" s="75"/>
      <c r="LG44" s="75"/>
      <c r="LH44" s="75"/>
      <c r="LI44" s="75"/>
      <c r="LJ44" s="75"/>
      <c r="LK44" s="75"/>
      <c r="LL44" s="75"/>
      <c r="LM44" s="75"/>
      <c r="LN44" s="75"/>
      <c r="LO44" s="75"/>
      <c r="LP44" s="75"/>
      <c r="LQ44" s="75"/>
      <c r="LR44" s="75"/>
      <c r="LS44" s="75"/>
      <c r="LT44" s="75"/>
      <c r="LU44" s="75"/>
      <c r="LV44" s="75"/>
      <c r="LW44" s="75"/>
      <c r="LX44" s="75"/>
      <c r="LY44" s="75"/>
      <c r="LZ44" s="75"/>
      <c r="MA44" s="75"/>
      <c r="MB44" s="75"/>
      <c r="MC44" s="75"/>
      <c r="MD44" s="75"/>
      <c r="ME44" s="75"/>
      <c r="MF44" s="75"/>
      <c r="MG44" s="75"/>
      <c r="MH44" s="75"/>
      <c r="MI44" s="75"/>
      <c r="MJ44" s="75"/>
      <c r="MK44" s="75"/>
      <c r="ML44" s="75"/>
      <c r="MM44" s="75"/>
      <c r="MN44" s="75"/>
      <c r="MO44" s="75"/>
      <c r="MP44" s="75"/>
      <c r="MQ44" s="75"/>
      <c r="MR44" s="75"/>
      <c r="MS44" s="75"/>
      <c r="MT44" s="75"/>
      <c r="MU44" s="75"/>
      <c r="MV44" s="75"/>
      <c r="MW44" s="75"/>
      <c r="MX44" s="75"/>
      <c r="MY44" s="75"/>
      <c r="MZ44" s="75"/>
      <c r="NA44" s="75"/>
      <c r="NB44" s="75"/>
      <c r="NC44" s="75"/>
      <c r="ND44" s="75"/>
      <c r="NE44" s="75"/>
      <c r="NF44" s="75"/>
      <c r="NG44" s="75"/>
      <c r="NH44" s="75"/>
      <c r="NI44" s="75"/>
      <c r="NJ44" s="75"/>
      <c r="NK44" s="75"/>
      <c r="NL44" s="75"/>
      <c r="NM44" s="75"/>
      <c r="NN44" s="75"/>
      <c r="NO44" s="75"/>
      <c r="NP44" s="75"/>
      <c r="NQ44" s="75"/>
      <c r="NR44" s="75"/>
      <c r="NS44" s="75"/>
      <c r="NT44" s="75"/>
      <c r="NU44" s="75"/>
      <c r="NV44" s="75"/>
      <c r="NW44" s="75"/>
      <c r="NX44" s="75"/>
      <c r="NY44" s="75"/>
      <c r="NZ44" s="75"/>
      <c r="OA44" s="75"/>
      <c r="OB44" s="75"/>
      <c r="OC44" s="75"/>
      <c r="OD44" s="75"/>
      <c r="OE44" s="75"/>
      <c r="OF44" s="75"/>
      <c r="OG44" s="75"/>
      <c r="OH44" s="75"/>
      <c r="OI44" s="75"/>
      <c r="OJ44" s="75"/>
      <c r="OK44" s="75"/>
      <c r="OL44" s="75"/>
      <c r="OM44" s="75"/>
      <c r="ON44" s="75"/>
      <c r="OO44" s="75"/>
      <c r="OP44" s="75"/>
      <c r="OQ44" s="75"/>
      <c r="OR44" s="75"/>
      <c r="OS44" s="75"/>
      <c r="OT44" s="75"/>
      <c r="OU44" s="75"/>
      <c r="OV44" s="75"/>
      <c r="OW44" s="75"/>
      <c r="OX44" s="75"/>
      <c r="OY44" s="75"/>
      <c r="OZ44" s="75"/>
      <c r="PA44" s="75"/>
      <c r="PB44" s="75"/>
      <c r="PC44" s="75"/>
      <c r="PD44" s="75"/>
      <c r="PE44" s="75"/>
      <c r="PF44" s="75"/>
      <c r="PG44" s="75"/>
      <c r="PH44" s="75"/>
      <c r="PI44" s="75"/>
      <c r="PJ44" s="75"/>
      <c r="PK44" s="75"/>
    </row>
    <row r="45" spans="1:427" s="3" customFormat="1" x14ac:dyDescent="0.25">
      <c r="A45" s="67" t="s">
        <v>70</v>
      </c>
      <c r="B45" s="52">
        <f ca="1">B38-B44</f>
        <v>0.24166666666666536</v>
      </c>
      <c r="C45" s="17"/>
      <c r="D45" s="17" t="s">
        <v>78</v>
      </c>
      <c r="E45" s="16"/>
      <c r="F45" s="48"/>
      <c r="G45" s="17"/>
      <c r="H45" s="17"/>
      <c r="I45" s="17"/>
      <c r="J45" s="17"/>
      <c r="K45" s="18"/>
      <c r="L45" s="17"/>
      <c r="M45" s="68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  <c r="IW45" s="75"/>
      <c r="IX45" s="75"/>
      <c r="IY45" s="75"/>
      <c r="IZ45" s="75"/>
      <c r="JA45" s="75"/>
      <c r="JB45" s="75"/>
      <c r="JC45" s="75"/>
      <c r="JD45" s="75"/>
      <c r="JE45" s="75"/>
      <c r="JF45" s="75"/>
      <c r="JG45" s="75"/>
      <c r="JH45" s="75"/>
      <c r="JI45" s="75"/>
      <c r="JJ45" s="75"/>
      <c r="JK45" s="75"/>
      <c r="JL45" s="75"/>
      <c r="JM45" s="75"/>
      <c r="JN45" s="75"/>
      <c r="JO45" s="75"/>
      <c r="JP45" s="75"/>
      <c r="JQ45" s="75"/>
      <c r="JR45" s="75"/>
      <c r="JS45" s="75"/>
      <c r="JT45" s="75"/>
      <c r="JU45" s="75"/>
      <c r="JV45" s="75"/>
      <c r="JW45" s="75"/>
      <c r="JX45" s="75"/>
      <c r="JY45" s="75"/>
      <c r="JZ45" s="75"/>
      <c r="KA45" s="75"/>
      <c r="KB45" s="75"/>
      <c r="KC45" s="75"/>
      <c r="KD45" s="75"/>
      <c r="KE45" s="75"/>
      <c r="KF45" s="75"/>
      <c r="KG45" s="75"/>
      <c r="KH45" s="75"/>
      <c r="KI45" s="75"/>
      <c r="KJ45" s="75"/>
      <c r="KK45" s="75"/>
      <c r="KL45" s="75"/>
      <c r="KM45" s="75"/>
      <c r="KN45" s="75"/>
      <c r="KO45" s="75"/>
      <c r="KP45" s="75"/>
      <c r="KQ45" s="75"/>
      <c r="KR45" s="75"/>
      <c r="KS45" s="75"/>
      <c r="KT45" s="75"/>
      <c r="KU45" s="75"/>
      <c r="KV45" s="75"/>
      <c r="KW45" s="75"/>
      <c r="KX45" s="75"/>
      <c r="KY45" s="75"/>
      <c r="KZ45" s="75"/>
      <c r="LA45" s="75"/>
      <c r="LB45" s="75"/>
      <c r="LC45" s="75"/>
      <c r="LD45" s="75"/>
      <c r="LE45" s="75"/>
      <c r="LF45" s="75"/>
      <c r="LG45" s="75"/>
      <c r="LH45" s="75"/>
      <c r="LI45" s="75"/>
      <c r="LJ45" s="75"/>
      <c r="LK45" s="75"/>
      <c r="LL45" s="75"/>
      <c r="LM45" s="75"/>
      <c r="LN45" s="75"/>
      <c r="LO45" s="75"/>
      <c r="LP45" s="75"/>
      <c r="LQ45" s="75"/>
      <c r="LR45" s="75"/>
      <c r="LS45" s="75"/>
      <c r="LT45" s="75"/>
      <c r="LU45" s="75"/>
      <c r="LV45" s="75"/>
      <c r="LW45" s="75"/>
      <c r="LX45" s="75"/>
      <c r="LY45" s="75"/>
      <c r="LZ45" s="75"/>
      <c r="MA45" s="75"/>
      <c r="MB45" s="75"/>
      <c r="MC45" s="75"/>
      <c r="MD45" s="75"/>
      <c r="ME45" s="75"/>
      <c r="MF45" s="75"/>
      <c r="MG45" s="75"/>
      <c r="MH45" s="75"/>
      <c r="MI45" s="75"/>
      <c r="MJ45" s="75"/>
      <c r="MK45" s="75"/>
      <c r="ML45" s="75"/>
      <c r="MM45" s="75"/>
      <c r="MN45" s="75"/>
      <c r="MO45" s="75"/>
      <c r="MP45" s="75"/>
      <c r="MQ45" s="75"/>
      <c r="MR45" s="75"/>
      <c r="MS45" s="75"/>
      <c r="MT45" s="75"/>
      <c r="MU45" s="75"/>
      <c r="MV45" s="75"/>
      <c r="MW45" s="75"/>
      <c r="MX45" s="75"/>
      <c r="MY45" s="75"/>
      <c r="MZ45" s="75"/>
      <c r="NA45" s="75"/>
      <c r="NB45" s="75"/>
      <c r="NC45" s="75"/>
      <c r="ND45" s="75"/>
      <c r="NE45" s="75"/>
      <c r="NF45" s="75"/>
      <c r="NG45" s="75"/>
      <c r="NH45" s="75"/>
      <c r="NI45" s="75"/>
      <c r="NJ45" s="75"/>
      <c r="NK45" s="75"/>
      <c r="NL45" s="75"/>
      <c r="NM45" s="75"/>
      <c r="NN45" s="75"/>
      <c r="NO45" s="75"/>
      <c r="NP45" s="75"/>
      <c r="NQ45" s="75"/>
      <c r="NR45" s="75"/>
      <c r="NS45" s="75"/>
      <c r="NT45" s="75"/>
      <c r="NU45" s="75"/>
      <c r="NV45" s="75"/>
      <c r="NW45" s="75"/>
      <c r="NX45" s="75"/>
      <c r="NY45" s="75"/>
      <c r="NZ45" s="75"/>
      <c r="OA45" s="75"/>
      <c r="OB45" s="75"/>
      <c r="OC45" s="75"/>
      <c r="OD45" s="75"/>
      <c r="OE45" s="75"/>
      <c r="OF45" s="75"/>
      <c r="OG45" s="75"/>
      <c r="OH45" s="75"/>
      <c r="OI45" s="75"/>
      <c r="OJ45" s="75"/>
      <c r="OK45" s="75"/>
      <c r="OL45" s="75"/>
      <c r="OM45" s="75"/>
      <c r="ON45" s="75"/>
      <c r="OO45" s="75"/>
      <c r="OP45" s="75"/>
      <c r="OQ45" s="75"/>
      <c r="OR45" s="75"/>
      <c r="OS45" s="75"/>
      <c r="OT45" s="75"/>
      <c r="OU45" s="75"/>
      <c r="OV45" s="75"/>
      <c r="OW45" s="75"/>
      <c r="OX45" s="75"/>
      <c r="OY45" s="75"/>
      <c r="OZ45" s="75"/>
      <c r="PA45" s="75"/>
      <c r="PB45" s="75"/>
      <c r="PC45" s="75"/>
      <c r="PD45" s="75"/>
      <c r="PE45" s="75"/>
      <c r="PF45" s="75"/>
      <c r="PG45" s="75"/>
      <c r="PH45" s="75"/>
      <c r="PI45" s="75"/>
      <c r="PJ45" s="75"/>
      <c r="PK45" s="75"/>
    </row>
    <row r="46" spans="1:427" s="3" customFormat="1" x14ac:dyDescent="0.25">
      <c r="A46" s="67" t="s">
        <v>71</v>
      </c>
      <c r="B46" s="53">
        <f ca="1">IF(B28+1.3-B44&lt;0,0,B28+1.3-B44)</f>
        <v>0</v>
      </c>
      <c r="C46" s="17"/>
      <c r="D46" s="63">
        <f ca="1">B46*(B5/2/100)^2*PI()</f>
        <v>0</v>
      </c>
      <c r="E46" s="16"/>
      <c r="F46" s="48"/>
      <c r="G46" s="17"/>
      <c r="H46" s="17"/>
      <c r="I46" s="17"/>
      <c r="J46" s="17"/>
      <c r="K46" s="18"/>
      <c r="L46" s="17"/>
      <c r="M46" s="68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  <c r="IW46" s="75"/>
      <c r="IX46" s="75"/>
      <c r="IY46" s="75"/>
      <c r="IZ46" s="75"/>
      <c r="JA46" s="75"/>
      <c r="JB46" s="75"/>
      <c r="JC46" s="75"/>
      <c r="JD46" s="75"/>
      <c r="JE46" s="75"/>
      <c r="JF46" s="75"/>
      <c r="JG46" s="75"/>
      <c r="JH46" s="75"/>
      <c r="JI46" s="75"/>
      <c r="JJ46" s="75"/>
      <c r="JK46" s="75"/>
      <c r="JL46" s="75"/>
      <c r="JM46" s="75"/>
      <c r="JN46" s="75"/>
      <c r="JO46" s="75"/>
      <c r="JP46" s="75"/>
      <c r="JQ46" s="75"/>
      <c r="JR46" s="75"/>
      <c r="JS46" s="75"/>
      <c r="JT46" s="75"/>
      <c r="JU46" s="75"/>
      <c r="JV46" s="75"/>
      <c r="JW46" s="75"/>
      <c r="JX46" s="75"/>
      <c r="JY46" s="75"/>
      <c r="JZ46" s="75"/>
      <c r="KA46" s="75"/>
      <c r="KB46" s="75"/>
      <c r="KC46" s="75"/>
      <c r="KD46" s="75"/>
      <c r="KE46" s="75"/>
      <c r="KF46" s="75"/>
      <c r="KG46" s="75"/>
      <c r="KH46" s="75"/>
      <c r="KI46" s="75"/>
      <c r="KJ46" s="75"/>
      <c r="KK46" s="75"/>
      <c r="KL46" s="75"/>
      <c r="KM46" s="75"/>
      <c r="KN46" s="75"/>
      <c r="KO46" s="75"/>
      <c r="KP46" s="75"/>
      <c r="KQ46" s="75"/>
      <c r="KR46" s="75"/>
      <c r="KS46" s="75"/>
      <c r="KT46" s="75"/>
      <c r="KU46" s="75"/>
      <c r="KV46" s="75"/>
      <c r="KW46" s="75"/>
      <c r="KX46" s="75"/>
      <c r="KY46" s="75"/>
      <c r="KZ46" s="75"/>
      <c r="LA46" s="75"/>
      <c r="LB46" s="75"/>
      <c r="LC46" s="75"/>
      <c r="LD46" s="75"/>
      <c r="LE46" s="75"/>
      <c r="LF46" s="75"/>
      <c r="LG46" s="75"/>
      <c r="LH46" s="75"/>
      <c r="LI46" s="75"/>
      <c r="LJ46" s="75"/>
      <c r="LK46" s="75"/>
      <c r="LL46" s="75"/>
      <c r="LM46" s="75"/>
      <c r="LN46" s="75"/>
      <c r="LO46" s="75"/>
      <c r="LP46" s="75"/>
      <c r="LQ46" s="75"/>
      <c r="LR46" s="75"/>
      <c r="LS46" s="75"/>
      <c r="LT46" s="75"/>
      <c r="LU46" s="75"/>
      <c r="LV46" s="75"/>
      <c r="LW46" s="75"/>
      <c r="LX46" s="75"/>
      <c r="LY46" s="75"/>
      <c r="LZ46" s="75"/>
      <c r="MA46" s="75"/>
      <c r="MB46" s="75"/>
      <c r="MC46" s="75"/>
      <c r="MD46" s="75"/>
      <c r="ME46" s="75"/>
      <c r="MF46" s="75"/>
      <c r="MG46" s="75"/>
      <c r="MH46" s="75"/>
      <c r="MI46" s="75"/>
      <c r="MJ46" s="75"/>
      <c r="MK46" s="75"/>
      <c r="ML46" s="75"/>
      <c r="MM46" s="75"/>
      <c r="MN46" s="75"/>
      <c r="MO46" s="75"/>
      <c r="MP46" s="75"/>
      <c r="MQ46" s="75"/>
      <c r="MR46" s="75"/>
      <c r="MS46" s="75"/>
      <c r="MT46" s="75"/>
      <c r="MU46" s="75"/>
      <c r="MV46" s="75"/>
      <c r="MW46" s="75"/>
      <c r="MX46" s="75"/>
      <c r="MY46" s="75"/>
      <c r="MZ46" s="75"/>
      <c r="NA46" s="75"/>
      <c r="NB46" s="75"/>
      <c r="NC46" s="75"/>
      <c r="ND46" s="75"/>
      <c r="NE46" s="75"/>
      <c r="NF46" s="75"/>
      <c r="NG46" s="75"/>
      <c r="NH46" s="75"/>
      <c r="NI46" s="75"/>
      <c r="NJ46" s="75"/>
      <c r="NK46" s="75"/>
      <c r="NL46" s="75"/>
      <c r="NM46" s="75"/>
      <c r="NN46" s="75"/>
      <c r="NO46" s="75"/>
      <c r="NP46" s="75"/>
      <c r="NQ46" s="75"/>
      <c r="NR46" s="75"/>
      <c r="NS46" s="75"/>
      <c r="NT46" s="75"/>
      <c r="NU46" s="75"/>
      <c r="NV46" s="75"/>
      <c r="NW46" s="75"/>
      <c r="NX46" s="75"/>
      <c r="NY46" s="75"/>
      <c r="NZ46" s="75"/>
      <c r="OA46" s="75"/>
      <c r="OB46" s="75"/>
      <c r="OC46" s="75"/>
      <c r="OD46" s="75"/>
      <c r="OE46" s="75"/>
      <c r="OF46" s="75"/>
      <c r="OG46" s="75"/>
      <c r="OH46" s="75"/>
      <c r="OI46" s="75"/>
      <c r="OJ46" s="75"/>
      <c r="OK46" s="75"/>
      <c r="OL46" s="75"/>
      <c r="OM46" s="75"/>
      <c r="ON46" s="75"/>
      <c r="OO46" s="75"/>
      <c r="OP46" s="75"/>
      <c r="OQ46" s="75"/>
      <c r="OR46" s="75"/>
      <c r="OS46" s="75"/>
      <c r="OT46" s="75"/>
      <c r="OU46" s="75"/>
      <c r="OV46" s="75"/>
      <c r="OW46" s="75"/>
      <c r="OX46" s="75"/>
      <c r="OY46" s="75"/>
      <c r="OZ46" s="75"/>
      <c r="PA46" s="75"/>
      <c r="PB46" s="75"/>
      <c r="PC46" s="75"/>
      <c r="PD46" s="75"/>
      <c r="PE46" s="75"/>
      <c r="PF46" s="75"/>
      <c r="PG46" s="75"/>
      <c r="PH46" s="75"/>
      <c r="PI46" s="75"/>
      <c r="PJ46" s="75"/>
      <c r="PK46" s="75"/>
    </row>
    <row r="47" spans="1:427" s="3" customFormat="1" x14ac:dyDescent="0.25">
      <c r="A47" s="67" t="s">
        <v>72</v>
      </c>
      <c r="B47" s="16">
        <f ca="1">IF(B38-B44-B46&lt;0,0,B38-B44-B46)</f>
        <v>0.24166666666666536</v>
      </c>
      <c r="C47" s="17"/>
      <c r="D47" s="17"/>
      <c r="E47" s="16"/>
      <c r="F47" s="48"/>
      <c r="G47" s="17"/>
      <c r="H47" s="17"/>
      <c r="I47" s="17"/>
      <c r="J47" s="17"/>
      <c r="K47" s="18"/>
      <c r="L47" s="17"/>
      <c r="M47" s="68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  <c r="IW47" s="75"/>
      <c r="IX47" s="75"/>
      <c r="IY47" s="75"/>
      <c r="IZ47" s="75"/>
      <c r="JA47" s="75"/>
      <c r="JB47" s="75"/>
      <c r="JC47" s="75"/>
      <c r="JD47" s="75"/>
      <c r="JE47" s="75"/>
      <c r="JF47" s="75"/>
      <c r="JG47" s="75"/>
      <c r="JH47" s="75"/>
      <c r="JI47" s="75"/>
      <c r="JJ47" s="75"/>
      <c r="JK47" s="75"/>
      <c r="JL47" s="75"/>
      <c r="JM47" s="75"/>
      <c r="JN47" s="75"/>
      <c r="JO47" s="75"/>
      <c r="JP47" s="75"/>
      <c r="JQ47" s="75"/>
      <c r="JR47" s="75"/>
      <c r="JS47" s="75"/>
      <c r="JT47" s="75"/>
      <c r="JU47" s="75"/>
      <c r="JV47" s="75"/>
      <c r="JW47" s="75"/>
      <c r="JX47" s="75"/>
      <c r="JY47" s="75"/>
      <c r="JZ47" s="75"/>
      <c r="KA47" s="75"/>
      <c r="KB47" s="75"/>
      <c r="KC47" s="75"/>
      <c r="KD47" s="75"/>
      <c r="KE47" s="75"/>
      <c r="KF47" s="75"/>
      <c r="KG47" s="75"/>
      <c r="KH47" s="75"/>
      <c r="KI47" s="75"/>
      <c r="KJ47" s="75"/>
      <c r="KK47" s="75"/>
      <c r="KL47" s="75"/>
      <c r="KM47" s="75"/>
      <c r="KN47" s="75"/>
      <c r="KO47" s="75"/>
      <c r="KP47" s="75"/>
      <c r="KQ47" s="75"/>
      <c r="KR47" s="75"/>
      <c r="KS47" s="75"/>
      <c r="KT47" s="75"/>
      <c r="KU47" s="75"/>
      <c r="KV47" s="75"/>
      <c r="KW47" s="75"/>
      <c r="KX47" s="75"/>
      <c r="KY47" s="75"/>
      <c r="KZ47" s="75"/>
      <c r="LA47" s="75"/>
      <c r="LB47" s="75"/>
      <c r="LC47" s="75"/>
      <c r="LD47" s="75"/>
      <c r="LE47" s="75"/>
      <c r="LF47" s="75"/>
      <c r="LG47" s="75"/>
      <c r="LH47" s="75"/>
      <c r="LI47" s="75"/>
      <c r="LJ47" s="75"/>
      <c r="LK47" s="75"/>
      <c r="LL47" s="75"/>
      <c r="LM47" s="75"/>
      <c r="LN47" s="75"/>
      <c r="LO47" s="75"/>
      <c r="LP47" s="75"/>
      <c r="LQ47" s="75"/>
      <c r="LR47" s="75"/>
      <c r="LS47" s="75"/>
      <c r="LT47" s="75"/>
      <c r="LU47" s="75"/>
      <c r="LV47" s="75"/>
      <c r="LW47" s="75"/>
      <c r="LX47" s="75"/>
      <c r="LY47" s="75"/>
      <c r="LZ47" s="75"/>
      <c r="MA47" s="75"/>
      <c r="MB47" s="75"/>
      <c r="MC47" s="75"/>
      <c r="MD47" s="75"/>
      <c r="ME47" s="75"/>
      <c r="MF47" s="75"/>
      <c r="MG47" s="75"/>
      <c r="MH47" s="75"/>
      <c r="MI47" s="75"/>
      <c r="MJ47" s="75"/>
      <c r="MK47" s="75"/>
      <c r="ML47" s="75"/>
      <c r="MM47" s="75"/>
      <c r="MN47" s="75"/>
      <c r="MO47" s="75"/>
      <c r="MP47" s="75"/>
      <c r="MQ47" s="75"/>
      <c r="MR47" s="75"/>
      <c r="MS47" s="75"/>
      <c r="MT47" s="75"/>
      <c r="MU47" s="75"/>
      <c r="MV47" s="75"/>
      <c r="MW47" s="75"/>
      <c r="MX47" s="75"/>
      <c r="MY47" s="75"/>
      <c r="MZ47" s="75"/>
      <c r="NA47" s="75"/>
      <c r="NB47" s="75"/>
      <c r="NC47" s="75"/>
      <c r="ND47" s="75"/>
      <c r="NE47" s="75"/>
      <c r="NF47" s="75"/>
      <c r="NG47" s="75"/>
      <c r="NH47" s="75"/>
      <c r="NI47" s="75"/>
      <c r="NJ47" s="75"/>
      <c r="NK47" s="75"/>
      <c r="NL47" s="75"/>
      <c r="NM47" s="75"/>
      <c r="NN47" s="75"/>
      <c r="NO47" s="75"/>
      <c r="NP47" s="75"/>
      <c r="NQ47" s="75"/>
      <c r="NR47" s="75"/>
      <c r="NS47" s="75"/>
      <c r="NT47" s="75"/>
      <c r="NU47" s="75"/>
      <c r="NV47" s="75"/>
      <c r="NW47" s="75"/>
      <c r="NX47" s="75"/>
      <c r="NY47" s="75"/>
      <c r="NZ47" s="75"/>
      <c r="OA47" s="75"/>
      <c r="OB47" s="75"/>
      <c r="OC47" s="75"/>
      <c r="OD47" s="75"/>
      <c r="OE47" s="75"/>
      <c r="OF47" s="75"/>
      <c r="OG47" s="75"/>
      <c r="OH47" s="75"/>
      <c r="OI47" s="75"/>
      <c r="OJ47" s="75"/>
      <c r="OK47" s="75"/>
      <c r="OL47" s="75"/>
      <c r="OM47" s="75"/>
      <c r="ON47" s="75"/>
      <c r="OO47" s="75"/>
      <c r="OP47" s="75"/>
      <c r="OQ47" s="75"/>
      <c r="OR47" s="75"/>
      <c r="OS47" s="75"/>
      <c r="OT47" s="75"/>
      <c r="OU47" s="75"/>
      <c r="OV47" s="75"/>
      <c r="OW47" s="75"/>
      <c r="OX47" s="75"/>
      <c r="OY47" s="75"/>
      <c r="OZ47" s="75"/>
      <c r="PA47" s="75"/>
      <c r="PB47" s="75"/>
      <c r="PC47" s="75"/>
      <c r="PD47" s="75"/>
      <c r="PE47" s="75"/>
      <c r="PF47" s="75"/>
      <c r="PG47" s="75"/>
      <c r="PH47" s="75"/>
      <c r="PI47" s="75"/>
      <c r="PJ47" s="75"/>
      <c r="PK47" s="75"/>
    </row>
    <row r="48" spans="1:427" s="3" customFormat="1" x14ac:dyDescent="0.25">
      <c r="A48" s="67"/>
      <c r="B48" s="16"/>
      <c r="C48" s="17"/>
      <c r="D48" s="17"/>
      <c r="E48" s="16"/>
      <c r="F48" s="48"/>
      <c r="G48" s="17"/>
      <c r="H48" s="17"/>
      <c r="I48" s="17"/>
      <c r="J48" s="17"/>
      <c r="K48" s="18"/>
      <c r="L48" s="17"/>
      <c r="M48" s="68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  <c r="IW48" s="75"/>
      <c r="IX48" s="75"/>
      <c r="IY48" s="75"/>
      <c r="IZ48" s="75"/>
      <c r="JA48" s="75"/>
      <c r="JB48" s="75"/>
      <c r="JC48" s="75"/>
      <c r="JD48" s="75"/>
      <c r="JE48" s="75"/>
      <c r="JF48" s="75"/>
      <c r="JG48" s="75"/>
      <c r="JH48" s="75"/>
      <c r="JI48" s="75"/>
      <c r="JJ48" s="75"/>
      <c r="JK48" s="75"/>
      <c r="JL48" s="75"/>
      <c r="JM48" s="75"/>
      <c r="JN48" s="75"/>
      <c r="JO48" s="75"/>
      <c r="JP48" s="75"/>
      <c r="JQ48" s="75"/>
      <c r="JR48" s="75"/>
      <c r="JS48" s="75"/>
      <c r="JT48" s="75"/>
      <c r="JU48" s="75"/>
      <c r="JV48" s="75"/>
      <c r="JW48" s="75"/>
      <c r="JX48" s="75"/>
      <c r="JY48" s="75"/>
      <c r="JZ48" s="75"/>
      <c r="KA48" s="75"/>
      <c r="KB48" s="75"/>
      <c r="KC48" s="75"/>
      <c r="KD48" s="75"/>
      <c r="KE48" s="75"/>
      <c r="KF48" s="75"/>
      <c r="KG48" s="75"/>
      <c r="KH48" s="75"/>
      <c r="KI48" s="75"/>
      <c r="KJ48" s="75"/>
      <c r="KK48" s="75"/>
      <c r="KL48" s="75"/>
      <c r="KM48" s="75"/>
      <c r="KN48" s="75"/>
      <c r="KO48" s="75"/>
      <c r="KP48" s="75"/>
      <c r="KQ48" s="75"/>
      <c r="KR48" s="75"/>
      <c r="KS48" s="75"/>
      <c r="KT48" s="75"/>
      <c r="KU48" s="75"/>
      <c r="KV48" s="75"/>
      <c r="KW48" s="75"/>
      <c r="KX48" s="75"/>
      <c r="KY48" s="75"/>
      <c r="KZ48" s="75"/>
      <c r="LA48" s="75"/>
      <c r="LB48" s="75"/>
      <c r="LC48" s="75"/>
      <c r="LD48" s="75"/>
      <c r="LE48" s="75"/>
      <c r="LF48" s="75"/>
      <c r="LG48" s="75"/>
      <c r="LH48" s="75"/>
      <c r="LI48" s="75"/>
      <c r="LJ48" s="75"/>
      <c r="LK48" s="75"/>
      <c r="LL48" s="75"/>
      <c r="LM48" s="75"/>
      <c r="LN48" s="75"/>
      <c r="LO48" s="75"/>
      <c r="LP48" s="75"/>
      <c r="LQ48" s="75"/>
      <c r="LR48" s="75"/>
      <c r="LS48" s="75"/>
      <c r="LT48" s="75"/>
      <c r="LU48" s="75"/>
      <c r="LV48" s="75"/>
      <c r="LW48" s="75"/>
      <c r="LX48" s="75"/>
      <c r="LY48" s="75"/>
      <c r="LZ48" s="75"/>
      <c r="MA48" s="75"/>
      <c r="MB48" s="75"/>
      <c r="MC48" s="75"/>
      <c r="MD48" s="75"/>
      <c r="ME48" s="75"/>
      <c r="MF48" s="75"/>
      <c r="MG48" s="75"/>
      <c r="MH48" s="75"/>
      <c r="MI48" s="75"/>
      <c r="MJ48" s="75"/>
      <c r="MK48" s="75"/>
      <c r="ML48" s="75"/>
      <c r="MM48" s="75"/>
      <c r="MN48" s="75"/>
      <c r="MO48" s="75"/>
      <c r="MP48" s="75"/>
      <c r="MQ48" s="75"/>
      <c r="MR48" s="75"/>
      <c r="MS48" s="75"/>
      <c r="MT48" s="75"/>
      <c r="MU48" s="75"/>
      <c r="MV48" s="75"/>
      <c r="MW48" s="75"/>
      <c r="MX48" s="75"/>
      <c r="MY48" s="75"/>
      <c r="MZ48" s="75"/>
      <c r="NA48" s="75"/>
      <c r="NB48" s="75"/>
      <c r="NC48" s="75"/>
      <c r="ND48" s="75"/>
      <c r="NE48" s="75"/>
      <c r="NF48" s="75"/>
      <c r="NG48" s="75"/>
      <c r="NH48" s="75"/>
      <c r="NI48" s="75"/>
      <c r="NJ48" s="75"/>
      <c r="NK48" s="75"/>
      <c r="NL48" s="75"/>
      <c r="NM48" s="75"/>
      <c r="NN48" s="75"/>
      <c r="NO48" s="75"/>
      <c r="NP48" s="75"/>
      <c r="NQ48" s="75"/>
      <c r="NR48" s="75"/>
      <c r="NS48" s="75"/>
      <c r="NT48" s="75"/>
      <c r="NU48" s="75"/>
      <c r="NV48" s="75"/>
      <c r="NW48" s="75"/>
      <c r="NX48" s="75"/>
      <c r="NY48" s="75"/>
      <c r="NZ48" s="75"/>
      <c r="OA48" s="75"/>
      <c r="OB48" s="75"/>
      <c r="OC48" s="75"/>
      <c r="OD48" s="75"/>
      <c r="OE48" s="75"/>
      <c r="OF48" s="75"/>
      <c r="OG48" s="75"/>
      <c r="OH48" s="75"/>
      <c r="OI48" s="75"/>
      <c r="OJ48" s="75"/>
      <c r="OK48" s="75"/>
      <c r="OL48" s="75"/>
      <c r="OM48" s="75"/>
      <c r="ON48" s="75"/>
      <c r="OO48" s="75"/>
      <c r="OP48" s="75"/>
      <c r="OQ48" s="75"/>
      <c r="OR48" s="75"/>
      <c r="OS48" s="75"/>
      <c r="OT48" s="75"/>
      <c r="OU48" s="75"/>
      <c r="OV48" s="75"/>
      <c r="OW48" s="75"/>
      <c r="OX48" s="75"/>
      <c r="OY48" s="75"/>
      <c r="OZ48" s="75"/>
      <c r="PA48" s="75"/>
      <c r="PB48" s="75"/>
      <c r="PC48" s="75"/>
      <c r="PD48" s="75"/>
      <c r="PE48" s="75"/>
      <c r="PF48" s="75"/>
      <c r="PG48" s="75"/>
      <c r="PH48" s="75"/>
      <c r="PI48" s="75"/>
      <c r="PJ48" s="75"/>
      <c r="PK48" s="75"/>
    </row>
    <row r="49" spans="1:427" s="3" customFormat="1" x14ac:dyDescent="0.25">
      <c r="A49" s="67" t="s">
        <v>74</v>
      </c>
      <c r="B49" s="17">
        <f ca="1">B27</f>
        <v>0.25918139392115791</v>
      </c>
      <c r="C49" s="17"/>
      <c r="D49" s="17"/>
      <c r="E49" s="16"/>
      <c r="F49" s="48"/>
      <c r="G49" s="17"/>
      <c r="H49" s="17"/>
      <c r="I49" s="17"/>
      <c r="J49" s="17"/>
      <c r="K49" s="18"/>
      <c r="L49" s="17"/>
      <c r="M49" s="68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  <c r="IW49" s="75"/>
      <c r="IX49" s="75"/>
      <c r="IY49" s="75"/>
      <c r="IZ49" s="75"/>
      <c r="JA49" s="75"/>
      <c r="JB49" s="75"/>
      <c r="JC49" s="75"/>
      <c r="JD49" s="75"/>
      <c r="JE49" s="75"/>
      <c r="JF49" s="75"/>
      <c r="JG49" s="75"/>
      <c r="JH49" s="75"/>
      <c r="JI49" s="75"/>
      <c r="JJ49" s="75"/>
      <c r="JK49" s="75"/>
      <c r="JL49" s="75"/>
      <c r="JM49" s="75"/>
      <c r="JN49" s="75"/>
      <c r="JO49" s="75"/>
      <c r="JP49" s="75"/>
      <c r="JQ49" s="75"/>
      <c r="JR49" s="75"/>
      <c r="JS49" s="75"/>
      <c r="JT49" s="75"/>
      <c r="JU49" s="75"/>
      <c r="JV49" s="75"/>
      <c r="JW49" s="75"/>
      <c r="JX49" s="75"/>
      <c r="JY49" s="75"/>
      <c r="JZ49" s="75"/>
      <c r="KA49" s="75"/>
      <c r="KB49" s="75"/>
      <c r="KC49" s="75"/>
      <c r="KD49" s="75"/>
      <c r="KE49" s="75"/>
      <c r="KF49" s="75"/>
      <c r="KG49" s="75"/>
      <c r="KH49" s="75"/>
      <c r="KI49" s="75"/>
      <c r="KJ49" s="75"/>
      <c r="KK49" s="75"/>
      <c r="KL49" s="75"/>
      <c r="KM49" s="75"/>
      <c r="KN49" s="75"/>
      <c r="KO49" s="75"/>
      <c r="KP49" s="75"/>
      <c r="KQ49" s="75"/>
      <c r="KR49" s="75"/>
      <c r="KS49" s="75"/>
      <c r="KT49" s="75"/>
      <c r="KU49" s="75"/>
      <c r="KV49" s="75"/>
      <c r="KW49" s="75"/>
      <c r="KX49" s="75"/>
      <c r="KY49" s="75"/>
      <c r="KZ49" s="75"/>
      <c r="LA49" s="75"/>
      <c r="LB49" s="75"/>
      <c r="LC49" s="75"/>
      <c r="LD49" s="75"/>
      <c r="LE49" s="75"/>
      <c r="LF49" s="75"/>
      <c r="LG49" s="75"/>
      <c r="LH49" s="75"/>
      <c r="LI49" s="75"/>
      <c r="LJ49" s="75"/>
      <c r="LK49" s="75"/>
      <c r="LL49" s="75"/>
      <c r="LM49" s="75"/>
      <c r="LN49" s="75"/>
      <c r="LO49" s="75"/>
      <c r="LP49" s="75"/>
      <c r="LQ49" s="75"/>
      <c r="LR49" s="75"/>
      <c r="LS49" s="75"/>
      <c r="LT49" s="75"/>
      <c r="LU49" s="75"/>
      <c r="LV49" s="75"/>
      <c r="LW49" s="75"/>
      <c r="LX49" s="75"/>
      <c r="LY49" s="75"/>
      <c r="LZ49" s="75"/>
      <c r="MA49" s="75"/>
      <c r="MB49" s="75"/>
      <c r="MC49" s="75"/>
      <c r="MD49" s="75"/>
      <c r="ME49" s="75"/>
      <c r="MF49" s="75"/>
      <c r="MG49" s="75"/>
      <c r="MH49" s="75"/>
      <c r="MI49" s="75"/>
      <c r="MJ49" s="75"/>
      <c r="MK49" s="75"/>
      <c r="ML49" s="75"/>
      <c r="MM49" s="75"/>
      <c r="MN49" s="75"/>
      <c r="MO49" s="75"/>
      <c r="MP49" s="75"/>
      <c r="MQ49" s="75"/>
      <c r="MR49" s="75"/>
      <c r="MS49" s="75"/>
      <c r="MT49" s="75"/>
      <c r="MU49" s="75"/>
      <c r="MV49" s="75"/>
      <c r="MW49" s="75"/>
      <c r="MX49" s="75"/>
      <c r="MY49" s="75"/>
      <c r="MZ49" s="75"/>
      <c r="NA49" s="75"/>
      <c r="NB49" s="75"/>
      <c r="NC49" s="75"/>
      <c r="ND49" s="75"/>
      <c r="NE49" s="75"/>
      <c r="NF49" s="75"/>
      <c r="NG49" s="75"/>
      <c r="NH49" s="75"/>
      <c r="NI49" s="75"/>
      <c r="NJ49" s="75"/>
      <c r="NK49" s="75"/>
      <c r="NL49" s="75"/>
      <c r="NM49" s="75"/>
      <c r="NN49" s="75"/>
      <c r="NO49" s="75"/>
      <c r="NP49" s="75"/>
      <c r="NQ49" s="75"/>
      <c r="NR49" s="75"/>
      <c r="NS49" s="75"/>
      <c r="NT49" s="75"/>
      <c r="NU49" s="75"/>
      <c r="NV49" s="75"/>
      <c r="NW49" s="75"/>
      <c r="NX49" s="75"/>
      <c r="NY49" s="75"/>
      <c r="NZ49" s="75"/>
      <c r="OA49" s="75"/>
      <c r="OB49" s="75"/>
      <c r="OC49" s="75"/>
      <c r="OD49" s="75"/>
      <c r="OE49" s="75"/>
      <c r="OF49" s="75"/>
      <c r="OG49" s="75"/>
      <c r="OH49" s="75"/>
      <c r="OI49" s="75"/>
      <c r="OJ49" s="75"/>
      <c r="OK49" s="75"/>
      <c r="OL49" s="75"/>
      <c r="OM49" s="75"/>
      <c r="ON49" s="75"/>
      <c r="OO49" s="75"/>
      <c r="OP49" s="75"/>
      <c r="OQ49" s="75"/>
      <c r="OR49" s="75"/>
      <c r="OS49" s="75"/>
      <c r="OT49" s="75"/>
      <c r="OU49" s="75"/>
      <c r="OV49" s="75"/>
      <c r="OW49" s="75"/>
      <c r="OX49" s="75"/>
      <c r="OY49" s="75"/>
      <c r="OZ49" s="75"/>
      <c r="PA49" s="75"/>
      <c r="PB49" s="75"/>
      <c r="PC49" s="75"/>
      <c r="PD49" s="75"/>
      <c r="PE49" s="75"/>
      <c r="PF49" s="75"/>
      <c r="PG49" s="75"/>
      <c r="PH49" s="75"/>
      <c r="PI49" s="75"/>
      <c r="PJ49" s="75"/>
      <c r="PK49" s="75"/>
    </row>
    <row r="50" spans="1:427" s="3" customFormat="1" x14ac:dyDescent="0.25">
      <c r="A50" s="67" t="s">
        <v>75</v>
      </c>
      <c r="B50" s="69">
        <f ca="1">B42</f>
        <v>0.18238690683340741</v>
      </c>
      <c r="C50" s="17"/>
      <c r="D50" s="17"/>
      <c r="E50" s="16"/>
      <c r="F50" s="48"/>
      <c r="G50" s="17"/>
      <c r="H50" s="17"/>
      <c r="I50" s="17"/>
      <c r="J50" s="17"/>
      <c r="K50" s="18"/>
      <c r="L50" s="17"/>
      <c r="M50" s="68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  <c r="IW50" s="75"/>
      <c r="IX50" s="75"/>
      <c r="IY50" s="75"/>
      <c r="IZ50" s="75"/>
      <c r="JA50" s="75"/>
      <c r="JB50" s="75"/>
      <c r="JC50" s="75"/>
      <c r="JD50" s="75"/>
      <c r="JE50" s="75"/>
      <c r="JF50" s="75"/>
      <c r="JG50" s="75"/>
      <c r="JH50" s="75"/>
      <c r="JI50" s="75"/>
      <c r="JJ50" s="75"/>
      <c r="JK50" s="75"/>
      <c r="JL50" s="75"/>
      <c r="JM50" s="75"/>
      <c r="JN50" s="75"/>
      <c r="JO50" s="75"/>
      <c r="JP50" s="75"/>
      <c r="JQ50" s="75"/>
      <c r="JR50" s="75"/>
      <c r="JS50" s="75"/>
      <c r="JT50" s="75"/>
      <c r="JU50" s="75"/>
      <c r="JV50" s="75"/>
      <c r="JW50" s="75"/>
      <c r="JX50" s="75"/>
      <c r="JY50" s="75"/>
      <c r="JZ50" s="75"/>
      <c r="KA50" s="75"/>
      <c r="KB50" s="75"/>
      <c r="KC50" s="75"/>
      <c r="KD50" s="75"/>
      <c r="KE50" s="75"/>
      <c r="KF50" s="75"/>
      <c r="KG50" s="75"/>
      <c r="KH50" s="75"/>
      <c r="KI50" s="75"/>
      <c r="KJ50" s="75"/>
      <c r="KK50" s="75"/>
      <c r="KL50" s="75"/>
      <c r="KM50" s="75"/>
      <c r="KN50" s="75"/>
      <c r="KO50" s="75"/>
      <c r="KP50" s="75"/>
      <c r="KQ50" s="75"/>
      <c r="KR50" s="75"/>
      <c r="KS50" s="75"/>
      <c r="KT50" s="75"/>
      <c r="KU50" s="75"/>
      <c r="KV50" s="75"/>
      <c r="KW50" s="75"/>
      <c r="KX50" s="75"/>
      <c r="KY50" s="75"/>
      <c r="KZ50" s="75"/>
      <c r="LA50" s="75"/>
      <c r="LB50" s="75"/>
      <c r="LC50" s="75"/>
      <c r="LD50" s="75"/>
      <c r="LE50" s="75"/>
      <c r="LF50" s="75"/>
      <c r="LG50" s="75"/>
      <c r="LH50" s="75"/>
      <c r="LI50" s="75"/>
      <c r="LJ50" s="75"/>
      <c r="LK50" s="75"/>
      <c r="LL50" s="75"/>
      <c r="LM50" s="75"/>
      <c r="LN50" s="75"/>
      <c r="LO50" s="75"/>
      <c r="LP50" s="75"/>
      <c r="LQ50" s="75"/>
      <c r="LR50" s="75"/>
      <c r="LS50" s="75"/>
      <c r="LT50" s="75"/>
      <c r="LU50" s="75"/>
      <c r="LV50" s="75"/>
      <c r="LW50" s="75"/>
      <c r="LX50" s="75"/>
      <c r="LY50" s="75"/>
      <c r="LZ50" s="75"/>
      <c r="MA50" s="75"/>
      <c r="MB50" s="75"/>
      <c r="MC50" s="75"/>
      <c r="MD50" s="75"/>
      <c r="ME50" s="75"/>
      <c r="MF50" s="75"/>
      <c r="MG50" s="75"/>
      <c r="MH50" s="75"/>
      <c r="MI50" s="75"/>
      <c r="MJ50" s="75"/>
      <c r="MK50" s="75"/>
      <c r="ML50" s="75"/>
      <c r="MM50" s="75"/>
      <c r="MN50" s="75"/>
      <c r="MO50" s="75"/>
      <c r="MP50" s="75"/>
      <c r="MQ50" s="75"/>
      <c r="MR50" s="75"/>
      <c r="MS50" s="75"/>
      <c r="MT50" s="75"/>
      <c r="MU50" s="75"/>
      <c r="MV50" s="75"/>
      <c r="MW50" s="75"/>
      <c r="MX50" s="75"/>
      <c r="MY50" s="75"/>
      <c r="MZ50" s="75"/>
      <c r="NA50" s="75"/>
      <c r="NB50" s="75"/>
      <c r="NC50" s="75"/>
      <c r="ND50" s="75"/>
      <c r="NE50" s="75"/>
      <c r="NF50" s="75"/>
      <c r="NG50" s="75"/>
      <c r="NH50" s="75"/>
      <c r="NI50" s="75"/>
      <c r="NJ50" s="75"/>
      <c r="NK50" s="75"/>
      <c r="NL50" s="75"/>
      <c r="NM50" s="75"/>
      <c r="NN50" s="75"/>
      <c r="NO50" s="75"/>
      <c r="NP50" s="75"/>
      <c r="NQ50" s="75"/>
      <c r="NR50" s="75"/>
      <c r="NS50" s="75"/>
      <c r="NT50" s="75"/>
      <c r="NU50" s="75"/>
      <c r="NV50" s="75"/>
      <c r="NW50" s="75"/>
      <c r="NX50" s="75"/>
      <c r="NY50" s="75"/>
      <c r="NZ50" s="75"/>
      <c r="OA50" s="75"/>
      <c r="OB50" s="75"/>
      <c r="OC50" s="75"/>
      <c r="OD50" s="75"/>
      <c r="OE50" s="75"/>
      <c r="OF50" s="75"/>
      <c r="OG50" s="75"/>
      <c r="OH50" s="75"/>
      <c r="OI50" s="75"/>
      <c r="OJ50" s="75"/>
      <c r="OK50" s="75"/>
      <c r="OL50" s="75"/>
      <c r="OM50" s="75"/>
      <c r="ON50" s="75"/>
      <c r="OO50" s="75"/>
      <c r="OP50" s="75"/>
      <c r="OQ50" s="75"/>
      <c r="OR50" s="75"/>
      <c r="OS50" s="75"/>
      <c r="OT50" s="75"/>
      <c r="OU50" s="75"/>
      <c r="OV50" s="75"/>
      <c r="OW50" s="75"/>
      <c r="OX50" s="75"/>
      <c r="OY50" s="75"/>
      <c r="OZ50" s="75"/>
      <c r="PA50" s="75"/>
      <c r="PB50" s="75"/>
      <c r="PC50" s="75"/>
      <c r="PD50" s="75"/>
      <c r="PE50" s="75"/>
      <c r="PF50" s="75"/>
      <c r="PG50" s="75"/>
      <c r="PH50" s="75"/>
      <c r="PI50" s="75"/>
      <c r="PJ50" s="75"/>
      <c r="PK50" s="75"/>
    </row>
    <row r="51" spans="1:427" s="3" customFormat="1" x14ac:dyDescent="0.25">
      <c r="A51" s="67" t="s">
        <v>76</v>
      </c>
      <c r="B51" s="17"/>
      <c r="C51" s="17"/>
      <c r="D51" s="17"/>
      <c r="E51" s="16"/>
      <c r="F51" s="48"/>
      <c r="G51" s="17"/>
      <c r="H51" s="17"/>
      <c r="I51" s="17"/>
      <c r="J51" s="17"/>
      <c r="K51" s="18"/>
      <c r="L51" s="17"/>
      <c r="M51" s="68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  <c r="IV51" s="75"/>
      <c r="IW51" s="75"/>
      <c r="IX51" s="75"/>
      <c r="IY51" s="75"/>
      <c r="IZ51" s="75"/>
      <c r="JA51" s="75"/>
      <c r="JB51" s="75"/>
      <c r="JC51" s="75"/>
      <c r="JD51" s="75"/>
      <c r="JE51" s="75"/>
      <c r="JF51" s="75"/>
      <c r="JG51" s="75"/>
      <c r="JH51" s="75"/>
      <c r="JI51" s="75"/>
      <c r="JJ51" s="75"/>
      <c r="JK51" s="75"/>
      <c r="JL51" s="75"/>
      <c r="JM51" s="75"/>
      <c r="JN51" s="75"/>
      <c r="JO51" s="75"/>
      <c r="JP51" s="75"/>
      <c r="JQ51" s="75"/>
      <c r="JR51" s="75"/>
      <c r="JS51" s="75"/>
      <c r="JT51" s="75"/>
      <c r="JU51" s="75"/>
      <c r="JV51" s="75"/>
      <c r="JW51" s="75"/>
      <c r="JX51" s="75"/>
      <c r="JY51" s="75"/>
      <c r="JZ51" s="75"/>
      <c r="KA51" s="75"/>
      <c r="KB51" s="75"/>
      <c r="KC51" s="75"/>
      <c r="KD51" s="75"/>
      <c r="KE51" s="75"/>
      <c r="KF51" s="75"/>
      <c r="KG51" s="75"/>
      <c r="KH51" s="75"/>
      <c r="KI51" s="75"/>
      <c r="KJ51" s="75"/>
      <c r="KK51" s="75"/>
      <c r="KL51" s="75"/>
      <c r="KM51" s="75"/>
      <c r="KN51" s="75"/>
      <c r="KO51" s="75"/>
      <c r="KP51" s="75"/>
      <c r="KQ51" s="75"/>
      <c r="KR51" s="75"/>
      <c r="KS51" s="75"/>
      <c r="KT51" s="75"/>
      <c r="KU51" s="75"/>
      <c r="KV51" s="75"/>
      <c r="KW51" s="75"/>
      <c r="KX51" s="75"/>
      <c r="KY51" s="75"/>
      <c r="KZ51" s="75"/>
      <c r="LA51" s="75"/>
      <c r="LB51" s="75"/>
      <c r="LC51" s="75"/>
      <c r="LD51" s="75"/>
      <c r="LE51" s="75"/>
      <c r="LF51" s="75"/>
      <c r="LG51" s="75"/>
      <c r="LH51" s="75"/>
      <c r="LI51" s="75"/>
      <c r="LJ51" s="75"/>
      <c r="LK51" s="75"/>
      <c r="LL51" s="75"/>
      <c r="LM51" s="75"/>
      <c r="LN51" s="75"/>
      <c r="LO51" s="75"/>
      <c r="LP51" s="75"/>
      <c r="LQ51" s="75"/>
      <c r="LR51" s="75"/>
      <c r="LS51" s="75"/>
      <c r="LT51" s="75"/>
      <c r="LU51" s="75"/>
      <c r="LV51" s="75"/>
      <c r="LW51" s="75"/>
      <c r="LX51" s="75"/>
      <c r="LY51" s="75"/>
      <c r="LZ51" s="75"/>
      <c r="MA51" s="75"/>
      <c r="MB51" s="75"/>
      <c r="MC51" s="75"/>
      <c r="MD51" s="75"/>
      <c r="ME51" s="75"/>
      <c r="MF51" s="75"/>
      <c r="MG51" s="75"/>
      <c r="MH51" s="75"/>
      <c r="MI51" s="75"/>
      <c r="MJ51" s="75"/>
      <c r="MK51" s="75"/>
      <c r="ML51" s="75"/>
      <c r="MM51" s="75"/>
      <c r="MN51" s="75"/>
      <c r="MO51" s="75"/>
      <c r="MP51" s="75"/>
      <c r="MQ51" s="75"/>
      <c r="MR51" s="75"/>
      <c r="MS51" s="75"/>
      <c r="MT51" s="75"/>
      <c r="MU51" s="75"/>
      <c r="MV51" s="75"/>
      <c r="MW51" s="75"/>
      <c r="MX51" s="75"/>
      <c r="MY51" s="75"/>
      <c r="MZ51" s="75"/>
      <c r="NA51" s="75"/>
      <c r="NB51" s="75"/>
      <c r="NC51" s="75"/>
      <c r="ND51" s="75"/>
      <c r="NE51" s="75"/>
      <c r="NF51" s="75"/>
      <c r="NG51" s="75"/>
      <c r="NH51" s="75"/>
      <c r="NI51" s="75"/>
      <c r="NJ51" s="75"/>
      <c r="NK51" s="75"/>
      <c r="NL51" s="75"/>
      <c r="NM51" s="75"/>
      <c r="NN51" s="75"/>
      <c r="NO51" s="75"/>
      <c r="NP51" s="75"/>
      <c r="NQ51" s="75"/>
      <c r="NR51" s="75"/>
      <c r="NS51" s="75"/>
      <c r="NT51" s="75"/>
      <c r="NU51" s="75"/>
      <c r="NV51" s="75"/>
      <c r="NW51" s="75"/>
      <c r="NX51" s="75"/>
      <c r="NY51" s="75"/>
      <c r="NZ51" s="75"/>
      <c r="OA51" s="75"/>
      <c r="OB51" s="75"/>
      <c r="OC51" s="75"/>
      <c r="OD51" s="75"/>
      <c r="OE51" s="75"/>
      <c r="OF51" s="75"/>
      <c r="OG51" s="75"/>
      <c r="OH51" s="75"/>
      <c r="OI51" s="75"/>
      <c r="OJ51" s="75"/>
      <c r="OK51" s="75"/>
      <c r="OL51" s="75"/>
      <c r="OM51" s="75"/>
      <c r="ON51" s="75"/>
      <c r="OO51" s="75"/>
      <c r="OP51" s="75"/>
      <c r="OQ51" s="75"/>
      <c r="OR51" s="75"/>
      <c r="OS51" s="75"/>
      <c r="OT51" s="75"/>
      <c r="OU51" s="75"/>
      <c r="OV51" s="75"/>
      <c r="OW51" s="75"/>
      <c r="OX51" s="75"/>
      <c r="OY51" s="75"/>
      <c r="OZ51" s="75"/>
      <c r="PA51" s="75"/>
      <c r="PB51" s="75"/>
      <c r="PC51" s="75"/>
      <c r="PD51" s="75"/>
      <c r="PE51" s="75"/>
      <c r="PF51" s="75"/>
      <c r="PG51" s="75"/>
      <c r="PH51" s="75"/>
      <c r="PI51" s="75"/>
      <c r="PJ51" s="75"/>
      <c r="PK51" s="75"/>
    </row>
    <row r="52" spans="1:427" s="3" customFormat="1" x14ac:dyDescent="0.25">
      <c r="A52" s="67" t="s">
        <v>77</v>
      </c>
      <c r="B52" s="70">
        <f ca="1">B47+B36</f>
        <v>11.7</v>
      </c>
      <c r="C52" s="17"/>
      <c r="D52" s="17"/>
      <c r="E52" s="16"/>
      <c r="F52" s="48"/>
      <c r="G52" s="17"/>
      <c r="H52" s="17"/>
      <c r="I52" s="17"/>
      <c r="J52" s="17"/>
      <c r="K52" s="18"/>
      <c r="L52" s="17"/>
      <c r="M52" s="68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  <c r="IV52" s="75"/>
      <c r="IW52" s="75"/>
      <c r="IX52" s="75"/>
      <c r="IY52" s="75"/>
      <c r="IZ52" s="75"/>
      <c r="JA52" s="75"/>
      <c r="JB52" s="75"/>
      <c r="JC52" s="75"/>
      <c r="JD52" s="75"/>
      <c r="JE52" s="75"/>
      <c r="JF52" s="75"/>
      <c r="JG52" s="75"/>
      <c r="JH52" s="75"/>
      <c r="JI52" s="75"/>
      <c r="JJ52" s="75"/>
      <c r="JK52" s="75"/>
      <c r="JL52" s="75"/>
      <c r="JM52" s="75"/>
      <c r="JN52" s="75"/>
      <c r="JO52" s="75"/>
      <c r="JP52" s="75"/>
      <c r="JQ52" s="75"/>
      <c r="JR52" s="75"/>
      <c r="JS52" s="75"/>
      <c r="JT52" s="75"/>
      <c r="JU52" s="75"/>
      <c r="JV52" s="75"/>
      <c r="JW52" s="75"/>
      <c r="JX52" s="75"/>
      <c r="JY52" s="75"/>
      <c r="JZ52" s="75"/>
      <c r="KA52" s="75"/>
      <c r="KB52" s="75"/>
      <c r="KC52" s="75"/>
      <c r="KD52" s="75"/>
      <c r="KE52" s="75"/>
      <c r="KF52" s="75"/>
      <c r="KG52" s="75"/>
      <c r="KH52" s="75"/>
      <c r="KI52" s="75"/>
      <c r="KJ52" s="75"/>
      <c r="KK52" s="75"/>
      <c r="KL52" s="75"/>
      <c r="KM52" s="75"/>
      <c r="KN52" s="75"/>
      <c r="KO52" s="75"/>
      <c r="KP52" s="75"/>
      <c r="KQ52" s="75"/>
      <c r="KR52" s="75"/>
      <c r="KS52" s="75"/>
      <c r="KT52" s="75"/>
      <c r="KU52" s="75"/>
      <c r="KV52" s="75"/>
      <c r="KW52" s="75"/>
      <c r="KX52" s="75"/>
      <c r="KY52" s="75"/>
      <c r="KZ52" s="75"/>
      <c r="LA52" s="75"/>
      <c r="LB52" s="75"/>
      <c r="LC52" s="75"/>
      <c r="LD52" s="75"/>
      <c r="LE52" s="75"/>
      <c r="LF52" s="75"/>
      <c r="LG52" s="75"/>
      <c r="LH52" s="75"/>
      <c r="LI52" s="75"/>
      <c r="LJ52" s="75"/>
      <c r="LK52" s="75"/>
      <c r="LL52" s="75"/>
      <c r="LM52" s="75"/>
      <c r="LN52" s="75"/>
      <c r="LO52" s="75"/>
      <c r="LP52" s="75"/>
      <c r="LQ52" s="75"/>
      <c r="LR52" s="75"/>
      <c r="LS52" s="75"/>
      <c r="LT52" s="75"/>
      <c r="LU52" s="75"/>
      <c r="LV52" s="75"/>
      <c r="LW52" s="75"/>
      <c r="LX52" s="75"/>
      <c r="LY52" s="75"/>
      <c r="LZ52" s="75"/>
      <c r="MA52" s="75"/>
      <c r="MB52" s="75"/>
      <c r="MC52" s="75"/>
      <c r="MD52" s="75"/>
      <c r="ME52" s="75"/>
      <c r="MF52" s="75"/>
      <c r="MG52" s="75"/>
      <c r="MH52" s="75"/>
      <c r="MI52" s="75"/>
      <c r="MJ52" s="75"/>
      <c r="MK52" s="75"/>
      <c r="ML52" s="75"/>
      <c r="MM52" s="75"/>
      <c r="MN52" s="75"/>
      <c r="MO52" s="75"/>
      <c r="MP52" s="75"/>
      <c r="MQ52" s="75"/>
      <c r="MR52" s="75"/>
      <c r="MS52" s="75"/>
      <c r="MT52" s="75"/>
      <c r="MU52" s="75"/>
      <c r="MV52" s="75"/>
      <c r="MW52" s="75"/>
      <c r="MX52" s="75"/>
      <c r="MY52" s="75"/>
      <c r="MZ52" s="75"/>
      <c r="NA52" s="75"/>
      <c r="NB52" s="75"/>
      <c r="NC52" s="75"/>
      <c r="ND52" s="75"/>
      <c r="NE52" s="75"/>
      <c r="NF52" s="75"/>
      <c r="NG52" s="75"/>
      <c r="NH52" s="75"/>
      <c r="NI52" s="75"/>
      <c r="NJ52" s="75"/>
      <c r="NK52" s="75"/>
      <c r="NL52" s="75"/>
      <c r="NM52" s="75"/>
      <c r="NN52" s="75"/>
      <c r="NO52" s="75"/>
      <c r="NP52" s="75"/>
      <c r="NQ52" s="75"/>
      <c r="NR52" s="75"/>
      <c r="NS52" s="75"/>
      <c r="NT52" s="75"/>
      <c r="NU52" s="75"/>
      <c r="NV52" s="75"/>
      <c r="NW52" s="75"/>
      <c r="NX52" s="75"/>
      <c r="NY52" s="75"/>
      <c r="NZ52" s="75"/>
      <c r="OA52" s="75"/>
      <c r="OB52" s="75"/>
      <c r="OC52" s="75"/>
      <c r="OD52" s="75"/>
      <c r="OE52" s="75"/>
      <c r="OF52" s="75"/>
      <c r="OG52" s="75"/>
      <c r="OH52" s="75"/>
      <c r="OI52" s="75"/>
      <c r="OJ52" s="75"/>
      <c r="OK52" s="75"/>
      <c r="OL52" s="75"/>
      <c r="OM52" s="75"/>
      <c r="ON52" s="75"/>
      <c r="OO52" s="75"/>
      <c r="OP52" s="75"/>
      <c r="OQ52" s="75"/>
      <c r="OR52" s="75"/>
      <c r="OS52" s="75"/>
      <c r="OT52" s="75"/>
      <c r="OU52" s="75"/>
      <c r="OV52" s="75"/>
      <c r="OW52" s="75"/>
      <c r="OX52" s="75"/>
      <c r="OY52" s="75"/>
      <c r="OZ52" s="75"/>
      <c r="PA52" s="75"/>
      <c r="PB52" s="75"/>
      <c r="PC52" s="75"/>
      <c r="PD52" s="75"/>
      <c r="PE52" s="75"/>
      <c r="PF52" s="75"/>
      <c r="PG52" s="75"/>
      <c r="PH52" s="75"/>
      <c r="PI52" s="75"/>
      <c r="PJ52" s="75"/>
      <c r="PK52" s="75"/>
    </row>
    <row r="53" spans="1:427" s="3" customFormat="1" x14ac:dyDescent="0.25">
      <c r="A53" s="67" t="s">
        <v>79</v>
      </c>
      <c r="B53" s="70">
        <f ca="1">B52*(B6/2/100)/B36</f>
        <v>8.1687272727272719E-2</v>
      </c>
      <c r="C53" s="17"/>
      <c r="D53" s="17"/>
      <c r="E53" s="16"/>
      <c r="F53" s="48"/>
      <c r="G53" s="17"/>
      <c r="H53" s="17"/>
      <c r="I53" s="17"/>
      <c r="J53" s="17"/>
      <c r="K53" s="18"/>
      <c r="L53" s="17"/>
      <c r="M53" s="68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  <c r="IV53" s="75"/>
      <c r="IW53" s="75"/>
      <c r="IX53" s="75"/>
      <c r="IY53" s="75"/>
      <c r="IZ53" s="75"/>
      <c r="JA53" s="75"/>
      <c r="JB53" s="75"/>
      <c r="JC53" s="75"/>
      <c r="JD53" s="75"/>
      <c r="JE53" s="75"/>
      <c r="JF53" s="75"/>
      <c r="JG53" s="75"/>
      <c r="JH53" s="75"/>
      <c r="JI53" s="75"/>
      <c r="JJ53" s="75"/>
      <c r="JK53" s="75"/>
      <c r="JL53" s="75"/>
      <c r="JM53" s="75"/>
      <c r="JN53" s="75"/>
      <c r="JO53" s="75"/>
      <c r="JP53" s="75"/>
      <c r="JQ53" s="75"/>
      <c r="JR53" s="75"/>
      <c r="JS53" s="75"/>
      <c r="JT53" s="75"/>
      <c r="JU53" s="75"/>
      <c r="JV53" s="75"/>
      <c r="JW53" s="75"/>
      <c r="JX53" s="75"/>
      <c r="JY53" s="75"/>
      <c r="JZ53" s="75"/>
      <c r="KA53" s="75"/>
      <c r="KB53" s="75"/>
      <c r="KC53" s="75"/>
      <c r="KD53" s="75"/>
      <c r="KE53" s="75"/>
      <c r="KF53" s="75"/>
      <c r="KG53" s="75"/>
      <c r="KH53" s="75"/>
      <c r="KI53" s="75"/>
      <c r="KJ53" s="75"/>
      <c r="KK53" s="75"/>
      <c r="KL53" s="75"/>
      <c r="KM53" s="75"/>
      <c r="KN53" s="75"/>
      <c r="KO53" s="75"/>
      <c r="KP53" s="75"/>
      <c r="KQ53" s="75"/>
      <c r="KR53" s="75"/>
      <c r="KS53" s="75"/>
      <c r="KT53" s="75"/>
      <c r="KU53" s="75"/>
      <c r="KV53" s="75"/>
      <c r="KW53" s="75"/>
      <c r="KX53" s="75"/>
      <c r="KY53" s="75"/>
      <c r="KZ53" s="75"/>
      <c r="LA53" s="75"/>
      <c r="LB53" s="75"/>
      <c r="LC53" s="75"/>
      <c r="LD53" s="75"/>
      <c r="LE53" s="75"/>
      <c r="LF53" s="75"/>
      <c r="LG53" s="75"/>
      <c r="LH53" s="75"/>
      <c r="LI53" s="75"/>
      <c r="LJ53" s="75"/>
      <c r="LK53" s="75"/>
      <c r="LL53" s="75"/>
      <c r="LM53" s="75"/>
      <c r="LN53" s="75"/>
      <c r="LO53" s="75"/>
      <c r="LP53" s="75"/>
      <c r="LQ53" s="75"/>
      <c r="LR53" s="75"/>
      <c r="LS53" s="75"/>
      <c r="LT53" s="75"/>
      <c r="LU53" s="75"/>
      <c r="LV53" s="75"/>
      <c r="LW53" s="75"/>
      <c r="LX53" s="75"/>
      <c r="LY53" s="75"/>
      <c r="LZ53" s="75"/>
      <c r="MA53" s="75"/>
      <c r="MB53" s="75"/>
      <c r="MC53" s="75"/>
      <c r="MD53" s="75"/>
      <c r="ME53" s="75"/>
      <c r="MF53" s="75"/>
      <c r="MG53" s="75"/>
      <c r="MH53" s="75"/>
      <c r="MI53" s="75"/>
      <c r="MJ53" s="75"/>
      <c r="MK53" s="75"/>
      <c r="ML53" s="75"/>
      <c r="MM53" s="75"/>
      <c r="MN53" s="75"/>
      <c r="MO53" s="75"/>
      <c r="MP53" s="75"/>
      <c r="MQ53" s="75"/>
      <c r="MR53" s="75"/>
      <c r="MS53" s="75"/>
      <c r="MT53" s="75"/>
      <c r="MU53" s="75"/>
      <c r="MV53" s="75"/>
      <c r="MW53" s="75"/>
      <c r="MX53" s="75"/>
      <c r="MY53" s="75"/>
      <c r="MZ53" s="75"/>
      <c r="NA53" s="75"/>
      <c r="NB53" s="75"/>
      <c r="NC53" s="75"/>
      <c r="ND53" s="75"/>
      <c r="NE53" s="75"/>
      <c r="NF53" s="75"/>
      <c r="NG53" s="75"/>
      <c r="NH53" s="75"/>
      <c r="NI53" s="75"/>
      <c r="NJ53" s="75"/>
      <c r="NK53" s="75"/>
      <c r="NL53" s="75"/>
      <c r="NM53" s="75"/>
      <c r="NN53" s="75"/>
      <c r="NO53" s="75"/>
      <c r="NP53" s="75"/>
      <c r="NQ53" s="75"/>
      <c r="NR53" s="75"/>
      <c r="NS53" s="75"/>
      <c r="NT53" s="75"/>
      <c r="NU53" s="75"/>
      <c r="NV53" s="75"/>
      <c r="NW53" s="75"/>
      <c r="NX53" s="75"/>
      <c r="NY53" s="75"/>
      <c r="NZ53" s="75"/>
      <c r="OA53" s="75"/>
      <c r="OB53" s="75"/>
      <c r="OC53" s="75"/>
      <c r="OD53" s="75"/>
      <c r="OE53" s="75"/>
      <c r="OF53" s="75"/>
      <c r="OG53" s="75"/>
      <c r="OH53" s="75"/>
      <c r="OI53" s="75"/>
      <c r="OJ53" s="75"/>
      <c r="OK53" s="75"/>
      <c r="OL53" s="75"/>
      <c r="OM53" s="75"/>
      <c r="ON53" s="75"/>
      <c r="OO53" s="75"/>
      <c r="OP53" s="75"/>
      <c r="OQ53" s="75"/>
      <c r="OR53" s="75"/>
      <c r="OS53" s="75"/>
      <c r="OT53" s="75"/>
      <c r="OU53" s="75"/>
      <c r="OV53" s="75"/>
      <c r="OW53" s="75"/>
      <c r="OX53" s="75"/>
      <c r="OY53" s="75"/>
      <c r="OZ53" s="75"/>
      <c r="PA53" s="75"/>
      <c r="PB53" s="75"/>
      <c r="PC53" s="75"/>
      <c r="PD53" s="75"/>
      <c r="PE53" s="75"/>
      <c r="PF53" s="75"/>
      <c r="PG53" s="75"/>
      <c r="PH53" s="75"/>
      <c r="PI53" s="75"/>
      <c r="PJ53" s="75"/>
      <c r="PK53" s="75"/>
    </row>
    <row r="54" spans="1:427" s="3" customFormat="1" x14ac:dyDescent="0.25">
      <c r="A54" s="67" t="s">
        <v>80</v>
      </c>
      <c r="B54" s="17">
        <f ca="1">B53^2*PI()</f>
        <v>2.0963252526083914E-2</v>
      </c>
      <c r="C54" s="17"/>
      <c r="D54" s="17" t="s">
        <v>82</v>
      </c>
      <c r="E54" s="16" t="s">
        <v>83</v>
      </c>
      <c r="F54" s="48" t="s">
        <v>84</v>
      </c>
      <c r="G54" s="17"/>
      <c r="H54" s="17"/>
      <c r="I54" s="17"/>
      <c r="J54" s="17"/>
      <c r="K54" s="18"/>
      <c r="L54" s="17"/>
      <c r="M54" s="68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  <c r="IV54" s="75"/>
      <c r="IW54" s="75"/>
      <c r="IX54" s="75"/>
      <c r="IY54" s="75"/>
      <c r="IZ54" s="75"/>
      <c r="JA54" s="75"/>
      <c r="JB54" s="75"/>
      <c r="JC54" s="75"/>
      <c r="JD54" s="75"/>
      <c r="JE54" s="75"/>
      <c r="JF54" s="75"/>
      <c r="JG54" s="75"/>
      <c r="JH54" s="75"/>
      <c r="JI54" s="75"/>
      <c r="JJ54" s="75"/>
      <c r="JK54" s="75"/>
      <c r="JL54" s="75"/>
      <c r="JM54" s="75"/>
      <c r="JN54" s="75"/>
      <c r="JO54" s="75"/>
      <c r="JP54" s="75"/>
      <c r="JQ54" s="75"/>
      <c r="JR54" s="75"/>
      <c r="JS54" s="75"/>
      <c r="JT54" s="75"/>
      <c r="JU54" s="75"/>
      <c r="JV54" s="75"/>
      <c r="JW54" s="75"/>
      <c r="JX54" s="75"/>
      <c r="JY54" s="75"/>
      <c r="JZ54" s="75"/>
      <c r="KA54" s="75"/>
      <c r="KB54" s="75"/>
      <c r="KC54" s="75"/>
      <c r="KD54" s="75"/>
      <c r="KE54" s="75"/>
      <c r="KF54" s="75"/>
      <c r="KG54" s="75"/>
      <c r="KH54" s="75"/>
      <c r="KI54" s="75"/>
      <c r="KJ54" s="75"/>
      <c r="KK54" s="75"/>
      <c r="KL54" s="75"/>
      <c r="KM54" s="75"/>
      <c r="KN54" s="75"/>
      <c r="KO54" s="75"/>
      <c r="KP54" s="75"/>
      <c r="KQ54" s="75"/>
      <c r="KR54" s="75"/>
      <c r="KS54" s="75"/>
      <c r="KT54" s="75"/>
      <c r="KU54" s="75"/>
      <c r="KV54" s="75"/>
      <c r="KW54" s="75"/>
      <c r="KX54" s="75"/>
      <c r="KY54" s="75"/>
      <c r="KZ54" s="75"/>
      <c r="LA54" s="75"/>
      <c r="LB54" s="75"/>
      <c r="LC54" s="75"/>
      <c r="LD54" s="75"/>
      <c r="LE54" s="75"/>
      <c r="LF54" s="75"/>
      <c r="LG54" s="75"/>
      <c r="LH54" s="75"/>
      <c r="LI54" s="75"/>
      <c r="LJ54" s="75"/>
      <c r="LK54" s="75"/>
      <c r="LL54" s="75"/>
      <c r="LM54" s="75"/>
      <c r="LN54" s="75"/>
      <c r="LO54" s="75"/>
      <c r="LP54" s="75"/>
      <c r="LQ54" s="75"/>
      <c r="LR54" s="75"/>
      <c r="LS54" s="75"/>
      <c r="LT54" s="75"/>
      <c r="LU54" s="75"/>
      <c r="LV54" s="75"/>
      <c r="LW54" s="75"/>
      <c r="LX54" s="75"/>
      <c r="LY54" s="75"/>
      <c r="LZ54" s="75"/>
      <c r="MA54" s="75"/>
      <c r="MB54" s="75"/>
      <c r="MC54" s="75"/>
      <c r="MD54" s="75"/>
      <c r="ME54" s="75"/>
      <c r="MF54" s="75"/>
      <c r="MG54" s="75"/>
      <c r="MH54" s="75"/>
      <c r="MI54" s="75"/>
      <c r="MJ54" s="75"/>
      <c r="MK54" s="75"/>
      <c r="ML54" s="75"/>
      <c r="MM54" s="75"/>
      <c r="MN54" s="75"/>
      <c r="MO54" s="75"/>
      <c r="MP54" s="75"/>
      <c r="MQ54" s="75"/>
      <c r="MR54" s="75"/>
      <c r="MS54" s="75"/>
      <c r="MT54" s="75"/>
      <c r="MU54" s="75"/>
      <c r="MV54" s="75"/>
      <c r="MW54" s="75"/>
      <c r="MX54" s="75"/>
      <c r="MY54" s="75"/>
      <c r="MZ54" s="75"/>
      <c r="NA54" s="75"/>
      <c r="NB54" s="75"/>
      <c r="NC54" s="75"/>
      <c r="ND54" s="75"/>
      <c r="NE54" s="75"/>
      <c r="NF54" s="75"/>
      <c r="NG54" s="75"/>
      <c r="NH54" s="75"/>
      <c r="NI54" s="75"/>
      <c r="NJ54" s="75"/>
      <c r="NK54" s="75"/>
      <c r="NL54" s="75"/>
      <c r="NM54" s="75"/>
      <c r="NN54" s="75"/>
      <c r="NO54" s="75"/>
      <c r="NP54" s="75"/>
      <c r="NQ54" s="75"/>
      <c r="NR54" s="75"/>
      <c r="NS54" s="75"/>
      <c r="NT54" s="75"/>
      <c r="NU54" s="75"/>
      <c r="NV54" s="75"/>
      <c r="NW54" s="75"/>
      <c r="NX54" s="75"/>
      <c r="NY54" s="75"/>
      <c r="NZ54" s="75"/>
      <c r="OA54" s="75"/>
      <c r="OB54" s="75"/>
      <c r="OC54" s="75"/>
      <c r="OD54" s="75"/>
      <c r="OE54" s="75"/>
      <c r="OF54" s="75"/>
      <c r="OG54" s="75"/>
      <c r="OH54" s="75"/>
      <c r="OI54" s="75"/>
      <c r="OJ54" s="75"/>
      <c r="OK54" s="75"/>
      <c r="OL54" s="75"/>
      <c r="OM54" s="75"/>
      <c r="ON54" s="75"/>
      <c r="OO54" s="75"/>
      <c r="OP54" s="75"/>
      <c r="OQ54" s="75"/>
      <c r="OR54" s="75"/>
      <c r="OS54" s="75"/>
      <c r="OT54" s="75"/>
      <c r="OU54" s="75"/>
      <c r="OV54" s="75"/>
      <c r="OW54" s="75"/>
      <c r="OX54" s="75"/>
      <c r="OY54" s="75"/>
      <c r="OZ54" s="75"/>
      <c r="PA54" s="75"/>
      <c r="PB54" s="75"/>
      <c r="PC54" s="75"/>
      <c r="PD54" s="75"/>
      <c r="PE54" s="75"/>
      <c r="PF54" s="75"/>
      <c r="PG54" s="75"/>
      <c r="PH54" s="75"/>
      <c r="PI54" s="75"/>
      <c r="PJ54" s="75"/>
      <c r="PK54" s="75"/>
    </row>
    <row r="55" spans="1:427" s="3" customFormat="1" x14ac:dyDescent="0.25">
      <c r="A55" s="67" t="s">
        <v>81</v>
      </c>
      <c r="B55" s="17">
        <f ca="1">B54*B52/3</f>
        <v>8.1756684851727254E-2</v>
      </c>
      <c r="C55" s="17"/>
      <c r="D55" s="17">
        <f ca="1">B49</f>
        <v>0.25918139392115791</v>
      </c>
      <c r="E55" s="57">
        <f ca="1">B50</f>
        <v>0.18238690683340741</v>
      </c>
      <c r="F55" s="58">
        <f ca="1">D55-E55</f>
        <v>7.6794487087750496E-2</v>
      </c>
      <c r="G55" s="17"/>
      <c r="H55" s="17"/>
      <c r="I55" s="17"/>
      <c r="J55" s="17"/>
      <c r="K55" s="18"/>
      <c r="L55" s="17"/>
      <c r="M55" s="68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  <c r="IT55" s="75"/>
      <c r="IU55" s="75"/>
      <c r="IV55" s="75"/>
      <c r="IW55" s="75"/>
      <c r="IX55" s="75"/>
      <c r="IY55" s="75"/>
      <c r="IZ55" s="75"/>
      <c r="JA55" s="75"/>
      <c r="JB55" s="75"/>
      <c r="JC55" s="75"/>
      <c r="JD55" s="75"/>
      <c r="JE55" s="75"/>
      <c r="JF55" s="75"/>
      <c r="JG55" s="75"/>
      <c r="JH55" s="75"/>
      <c r="JI55" s="75"/>
      <c r="JJ55" s="75"/>
      <c r="JK55" s="75"/>
      <c r="JL55" s="75"/>
      <c r="JM55" s="75"/>
      <c r="JN55" s="75"/>
      <c r="JO55" s="75"/>
      <c r="JP55" s="75"/>
      <c r="JQ55" s="75"/>
      <c r="JR55" s="75"/>
      <c r="JS55" s="75"/>
      <c r="JT55" s="75"/>
      <c r="JU55" s="75"/>
      <c r="JV55" s="75"/>
      <c r="JW55" s="75"/>
      <c r="JX55" s="75"/>
      <c r="JY55" s="75"/>
      <c r="JZ55" s="75"/>
      <c r="KA55" s="75"/>
      <c r="KB55" s="75"/>
      <c r="KC55" s="75"/>
      <c r="KD55" s="75"/>
      <c r="KE55" s="75"/>
      <c r="KF55" s="75"/>
      <c r="KG55" s="75"/>
      <c r="KH55" s="75"/>
      <c r="KI55" s="75"/>
      <c r="KJ55" s="75"/>
      <c r="KK55" s="75"/>
      <c r="KL55" s="75"/>
      <c r="KM55" s="75"/>
      <c r="KN55" s="75"/>
      <c r="KO55" s="75"/>
      <c r="KP55" s="75"/>
      <c r="KQ55" s="75"/>
      <c r="KR55" s="75"/>
      <c r="KS55" s="75"/>
      <c r="KT55" s="75"/>
      <c r="KU55" s="75"/>
      <c r="KV55" s="75"/>
      <c r="KW55" s="75"/>
      <c r="KX55" s="75"/>
      <c r="KY55" s="75"/>
      <c r="KZ55" s="75"/>
      <c r="LA55" s="75"/>
      <c r="LB55" s="75"/>
      <c r="LC55" s="75"/>
      <c r="LD55" s="75"/>
      <c r="LE55" s="75"/>
      <c r="LF55" s="75"/>
      <c r="LG55" s="75"/>
      <c r="LH55" s="75"/>
      <c r="LI55" s="75"/>
      <c r="LJ55" s="75"/>
      <c r="LK55" s="75"/>
      <c r="LL55" s="75"/>
      <c r="LM55" s="75"/>
      <c r="LN55" s="75"/>
      <c r="LO55" s="75"/>
      <c r="LP55" s="75"/>
      <c r="LQ55" s="75"/>
      <c r="LR55" s="75"/>
      <c r="LS55" s="75"/>
      <c r="LT55" s="75"/>
      <c r="LU55" s="75"/>
      <c r="LV55" s="75"/>
      <c r="LW55" s="75"/>
      <c r="LX55" s="75"/>
      <c r="LY55" s="75"/>
      <c r="LZ55" s="75"/>
      <c r="MA55" s="75"/>
      <c r="MB55" s="75"/>
      <c r="MC55" s="75"/>
      <c r="MD55" s="75"/>
      <c r="ME55" s="75"/>
      <c r="MF55" s="75"/>
      <c r="MG55" s="75"/>
      <c r="MH55" s="75"/>
      <c r="MI55" s="75"/>
      <c r="MJ55" s="75"/>
      <c r="MK55" s="75"/>
      <c r="ML55" s="75"/>
      <c r="MM55" s="75"/>
      <c r="MN55" s="75"/>
      <c r="MO55" s="75"/>
      <c r="MP55" s="75"/>
      <c r="MQ55" s="75"/>
      <c r="MR55" s="75"/>
      <c r="MS55" s="75"/>
      <c r="MT55" s="75"/>
      <c r="MU55" s="75"/>
      <c r="MV55" s="75"/>
      <c r="MW55" s="75"/>
      <c r="MX55" s="75"/>
      <c r="MY55" s="75"/>
      <c r="MZ55" s="75"/>
      <c r="NA55" s="75"/>
      <c r="NB55" s="75"/>
      <c r="NC55" s="75"/>
      <c r="ND55" s="75"/>
      <c r="NE55" s="75"/>
      <c r="NF55" s="75"/>
      <c r="NG55" s="75"/>
      <c r="NH55" s="75"/>
      <c r="NI55" s="75"/>
      <c r="NJ55" s="75"/>
      <c r="NK55" s="75"/>
      <c r="NL55" s="75"/>
      <c r="NM55" s="75"/>
      <c r="NN55" s="75"/>
      <c r="NO55" s="75"/>
      <c r="NP55" s="75"/>
      <c r="NQ55" s="75"/>
      <c r="NR55" s="75"/>
      <c r="NS55" s="75"/>
      <c r="NT55" s="75"/>
      <c r="NU55" s="75"/>
      <c r="NV55" s="75"/>
      <c r="NW55" s="75"/>
      <c r="NX55" s="75"/>
      <c r="NY55" s="75"/>
      <c r="NZ55" s="75"/>
      <c r="OA55" s="75"/>
      <c r="OB55" s="75"/>
      <c r="OC55" s="75"/>
      <c r="OD55" s="75"/>
      <c r="OE55" s="75"/>
      <c r="OF55" s="75"/>
      <c r="OG55" s="75"/>
      <c r="OH55" s="75"/>
      <c r="OI55" s="75"/>
      <c r="OJ55" s="75"/>
      <c r="OK55" s="75"/>
      <c r="OL55" s="75"/>
      <c r="OM55" s="75"/>
      <c r="ON55" s="75"/>
      <c r="OO55" s="75"/>
      <c r="OP55" s="75"/>
      <c r="OQ55" s="75"/>
      <c r="OR55" s="75"/>
      <c r="OS55" s="75"/>
      <c r="OT55" s="75"/>
      <c r="OU55" s="75"/>
      <c r="OV55" s="75"/>
      <c r="OW55" s="75"/>
      <c r="OX55" s="75"/>
      <c r="OY55" s="75"/>
      <c r="OZ55" s="75"/>
      <c r="PA55" s="75"/>
      <c r="PB55" s="75"/>
      <c r="PC55" s="75"/>
      <c r="PD55" s="75"/>
      <c r="PE55" s="75"/>
      <c r="PF55" s="75"/>
      <c r="PG55" s="75"/>
      <c r="PH55" s="75"/>
      <c r="PI55" s="75"/>
      <c r="PJ55" s="75"/>
      <c r="PK55" s="75"/>
    </row>
    <row r="56" spans="1:427" s="3" customFormat="1" x14ac:dyDescent="0.25">
      <c r="A56" s="67"/>
      <c r="B56" s="17"/>
      <c r="C56" s="17"/>
      <c r="D56" s="17">
        <f ca="1">D55</f>
        <v>0.25918139392115791</v>
      </c>
      <c r="E56" s="56">
        <f ca="1">D56-F56</f>
        <v>0.17742470906943064</v>
      </c>
      <c r="F56" s="48">
        <f ca="1">B55</f>
        <v>8.1756684851727254E-2</v>
      </c>
      <c r="G56" s="17"/>
      <c r="H56" s="17"/>
      <c r="I56" s="17"/>
      <c r="J56" s="17"/>
      <c r="K56" s="18"/>
      <c r="L56" s="17"/>
      <c r="M56" s="68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  <c r="EO56" s="75"/>
      <c r="EP56" s="75"/>
      <c r="EQ56" s="75"/>
      <c r="ER56" s="75"/>
      <c r="ES56" s="75"/>
      <c r="ET56" s="75"/>
      <c r="EU56" s="75"/>
      <c r="EV56" s="75"/>
      <c r="EW56" s="75"/>
      <c r="EX56" s="75"/>
      <c r="EY56" s="75"/>
      <c r="EZ56" s="75"/>
      <c r="FA56" s="75"/>
      <c r="FB56" s="75"/>
      <c r="FC56" s="75"/>
      <c r="FD56" s="75"/>
      <c r="FE56" s="75"/>
      <c r="FF56" s="75"/>
      <c r="FG56" s="75"/>
      <c r="FH56" s="75"/>
      <c r="FI56" s="75"/>
      <c r="FJ56" s="75"/>
      <c r="FK56" s="75"/>
      <c r="FL56" s="75"/>
      <c r="FM56" s="75"/>
      <c r="FN56" s="75"/>
      <c r="FO56" s="75"/>
      <c r="FP56" s="75"/>
      <c r="FQ56" s="75"/>
      <c r="FR56" s="75"/>
      <c r="FS56" s="75"/>
      <c r="FT56" s="75"/>
      <c r="FU56" s="75"/>
      <c r="FV56" s="75"/>
      <c r="FW56" s="75"/>
      <c r="FX56" s="75"/>
      <c r="FY56" s="75"/>
      <c r="FZ56" s="75"/>
      <c r="GA56" s="75"/>
      <c r="GB56" s="75"/>
      <c r="GC56" s="75"/>
      <c r="GD56" s="75"/>
      <c r="GE56" s="75"/>
      <c r="GF56" s="75"/>
      <c r="GG56" s="75"/>
      <c r="GH56" s="75"/>
      <c r="GI56" s="75"/>
      <c r="GJ56" s="75"/>
      <c r="GK56" s="75"/>
      <c r="GL56" s="75"/>
      <c r="GM56" s="75"/>
      <c r="GN56" s="75"/>
      <c r="GO56" s="75"/>
      <c r="GP56" s="75"/>
      <c r="GQ56" s="75"/>
      <c r="GR56" s="75"/>
      <c r="GS56" s="75"/>
      <c r="GT56" s="75"/>
      <c r="GU56" s="75"/>
      <c r="GV56" s="75"/>
      <c r="GW56" s="75"/>
      <c r="GX56" s="75"/>
      <c r="GY56" s="75"/>
      <c r="GZ56" s="75"/>
      <c r="HA56" s="75"/>
      <c r="HB56" s="75"/>
      <c r="HC56" s="75"/>
      <c r="HD56" s="75"/>
      <c r="HE56" s="75"/>
      <c r="HF56" s="75"/>
      <c r="HG56" s="75"/>
      <c r="HH56" s="75"/>
      <c r="HI56" s="75"/>
      <c r="HJ56" s="75"/>
      <c r="HK56" s="75"/>
      <c r="HL56" s="75"/>
      <c r="HM56" s="75"/>
      <c r="HN56" s="75"/>
      <c r="HO56" s="75"/>
      <c r="HP56" s="75"/>
      <c r="HQ56" s="75"/>
      <c r="HR56" s="75"/>
      <c r="HS56" s="75"/>
      <c r="HT56" s="75"/>
      <c r="HU56" s="75"/>
      <c r="HV56" s="75"/>
      <c r="HW56" s="75"/>
      <c r="HX56" s="75"/>
      <c r="HY56" s="75"/>
      <c r="HZ56" s="75"/>
      <c r="IA56" s="75"/>
      <c r="IB56" s="75"/>
      <c r="IC56" s="75"/>
      <c r="ID56" s="75"/>
      <c r="IE56" s="75"/>
      <c r="IF56" s="75"/>
      <c r="IG56" s="75"/>
      <c r="IH56" s="75"/>
      <c r="II56" s="75"/>
      <c r="IJ56" s="75"/>
      <c r="IK56" s="75"/>
      <c r="IL56" s="75"/>
      <c r="IM56" s="75"/>
      <c r="IN56" s="75"/>
      <c r="IO56" s="75"/>
      <c r="IP56" s="75"/>
      <c r="IQ56" s="75"/>
      <c r="IR56" s="75"/>
      <c r="IS56" s="75"/>
      <c r="IT56" s="75"/>
      <c r="IU56" s="75"/>
      <c r="IV56" s="75"/>
      <c r="IW56" s="75"/>
      <c r="IX56" s="75"/>
      <c r="IY56" s="75"/>
      <c r="IZ56" s="75"/>
      <c r="JA56" s="75"/>
      <c r="JB56" s="75"/>
      <c r="JC56" s="75"/>
      <c r="JD56" s="75"/>
      <c r="JE56" s="75"/>
      <c r="JF56" s="75"/>
      <c r="JG56" s="75"/>
      <c r="JH56" s="75"/>
      <c r="JI56" s="75"/>
      <c r="JJ56" s="75"/>
      <c r="JK56" s="75"/>
      <c r="JL56" s="75"/>
      <c r="JM56" s="75"/>
      <c r="JN56" s="75"/>
      <c r="JO56" s="75"/>
      <c r="JP56" s="75"/>
      <c r="JQ56" s="75"/>
      <c r="JR56" s="75"/>
      <c r="JS56" s="75"/>
      <c r="JT56" s="75"/>
      <c r="JU56" s="75"/>
      <c r="JV56" s="75"/>
      <c r="JW56" s="75"/>
      <c r="JX56" s="75"/>
      <c r="JY56" s="75"/>
      <c r="JZ56" s="75"/>
      <c r="KA56" s="75"/>
      <c r="KB56" s="75"/>
      <c r="KC56" s="75"/>
      <c r="KD56" s="75"/>
      <c r="KE56" s="75"/>
      <c r="KF56" s="75"/>
      <c r="KG56" s="75"/>
      <c r="KH56" s="75"/>
      <c r="KI56" s="75"/>
      <c r="KJ56" s="75"/>
      <c r="KK56" s="75"/>
      <c r="KL56" s="75"/>
      <c r="KM56" s="75"/>
      <c r="KN56" s="75"/>
      <c r="KO56" s="75"/>
      <c r="KP56" s="75"/>
      <c r="KQ56" s="75"/>
      <c r="KR56" s="75"/>
      <c r="KS56" s="75"/>
      <c r="KT56" s="75"/>
      <c r="KU56" s="75"/>
      <c r="KV56" s="75"/>
      <c r="KW56" s="75"/>
      <c r="KX56" s="75"/>
      <c r="KY56" s="75"/>
      <c r="KZ56" s="75"/>
      <c r="LA56" s="75"/>
      <c r="LB56" s="75"/>
      <c r="LC56" s="75"/>
      <c r="LD56" s="75"/>
      <c r="LE56" s="75"/>
      <c r="LF56" s="75"/>
      <c r="LG56" s="75"/>
      <c r="LH56" s="75"/>
      <c r="LI56" s="75"/>
      <c r="LJ56" s="75"/>
      <c r="LK56" s="75"/>
      <c r="LL56" s="75"/>
      <c r="LM56" s="75"/>
      <c r="LN56" s="75"/>
      <c r="LO56" s="75"/>
      <c r="LP56" s="75"/>
      <c r="LQ56" s="75"/>
      <c r="LR56" s="75"/>
      <c r="LS56" s="75"/>
      <c r="LT56" s="75"/>
      <c r="LU56" s="75"/>
      <c r="LV56" s="75"/>
      <c r="LW56" s="75"/>
      <c r="LX56" s="75"/>
      <c r="LY56" s="75"/>
      <c r="LZ56" s="75"/>
      <c r="MA56" s="75"/>
      <c r="MB56" s="75"/>
      <c r="MC56" s="75"/>
      <c r="MD56" s="75"/>
      <c r="ME56" s="75"/>
      <c r="MF56" s="75"/>
      <c r="MG56" s="75"/>
      <c r="MH56" s="75"/>
      <c r="MI56" s="75"/>
      <c r="MJ56" s="75"/>
      <c r="MK56" s="75"/>
      <c r="ML56" s="75"/>
      <c r="MM56" s="75"/>
      <c r="MN56" s="75"/>
      <c r="MO56" s="75"/>
      <c r="MP56" s="75"/>
      <c r="MQ56" s="75"/>
      <c r="MR56" s="75"/>
      <c r="MS56" s="75"/>
      <c r="MT56" s="75"/>
      <c r="MU56" s="75"/>
      <c r="MV56" s="75"/>
      <c r="MW56" s="75"/>
      <c r="MX56" s="75"/>
      <c r="MY56" s="75"/>
      <c r="MZ56" s="75"/>
      <c r="NA56" s="75"/>
      <c r="NB56" s="75"/>
      <c r="NC56" s="75"/>
      <c r="ND56" s="75"/>
      <c r="NE56" s="75"/>
      <c r="NF56" s="75"/>
      <c r="NG56" s="75"/>
      <c r="NH56" s="75"/>
      <c r="NI56" s="75"/>
      <c r="NJ56" s="75"/>
      <c r="NK56" s="75"/>
      <c r="NL56" s="75"/>
      <c r="NM56" s="75"/>
      <c r="NN56" s="75"/>
      <c r="NO56" s="75"/>
      <c r="NP56" s="75"/>
      <c r="NQ56" s="75"/>
      <c r="NR56" s="75"/>
      <c r="NS56" s="75"/>
      <c r="NT56" s="75"/>
      <c r="NU56" s="75"/>
      <c r="NV56" s="75"/>
      <c r="NW56" s="75"/>
      <c r="NX56" s="75"/>
      <c r="NY56" s="75"/>
      <c r="NZ56" s="75"/>
      <c r="OA56" s="75"/>
      <c r="OB56" s="75"/>
      <c r="OC56" s="75"/>
      <c r="OD56" s="75"/>
      <c r="OE56" s="75"/>
      <c r="OF56" s="75"/>
      <c r="OG56" s="75"/>
      <c r="OH56" s="75"/>
      <c r="OI56" s="75"/>
      <c r="OJ56" s="75"/>
      <c r="OK56" s="75"/>
      <c r="OL56" s="75"/>
      <c r="OM56" s="75"/>
      <c r="ON56" s="75"/>
      <c r="OO56" s="75"/>
      <c r="OP56" s="75"/>
      <c r="OQ56" s="75"/>
      <c r="OR56" s="75"/>
      <c r="OS56" s="75"/>
      <c r="OT56" s="75"/>
      <c r="OU56" s="75"/>
      <c r="OV56" s="75"/>
      <c r="OW56" s="75"/>
      <c r="OX56" s="75"/>
      <c r="OY56" s="75"/>
      <c r="OZ56" s="75"/>
      <c r="PA56" s="75"/>
      <c r="PB56" s="75"/>
      <c r="PC56" s="75"/>
      <c r="PD56" s="75"/>
      <c r="PE56" s="75"/>
      <c r="PF56" s="75"/>
      <c r="PG56" s="75"/>
      <c r="PH56" s="75"/>
      <c r="PI56" s="75"/>
      <c r="PJ56" s="75"/>
      <c r="PK56" s="75"/>
    </row>
    <row r="57" spans="1:427" s="3" customFormat="1" x14ac:dyDescent="0.25">
      <c r="A57" s="67" t="s">
        <v>73</v>
      </c>
      <c r="B57" s="69">
        <f ca="1">B55-(B49-B50)</f>
        <v>4.9621977639767584E-3</v>
      </c>
      <c r="C57" s="17"/>
      <c r="D57" s="17" t="s">
        <v>85</v>
      </c>
      <c r="E57" s="57">
        <f ca="1">E55-E56</f>
        <v>4.9621977639767723E-3</v>
      </c>
      <c r="F57" s="48"/>
      <c r="G57" s="17"/>
      <c r="H57" s="17"/>
      <c r="I57" s="17"/>
      <c r="J57" s="17"/>
      <c r="K57" s="18"/>
      <c r="L57" s="17"/>
      <c r="M57" s="68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  <c r="GS57" s="75"/>
      <c r="GT57" s="75"/>
      <c r="GU57" s="75"/>
      <c r="GV57" s="75"/>
      <c r="GW57" s="75"/>
      <c r="GX57" s="75"/>
      <c r="GY57" s="75"/>
      <c r="GZ57" s="75"/>
      <c r="HA57" s="75"/>
      <c r="HB57" s="75"/>
      <c r="HC57" s="75"/>
      <c r="HD57" s="75"/>
      <c r="HE57" s="75"/>
      <c r="HF57" s="75"/>
      <c r="HG57" s="75"/>
      <c r="HH57" s="75"/>
      <c r="HI57" s="75"/>
      <c r="HJ57" s="75"/>
      <c r="HK57" s="75"/>
      <c r="HL57" s="75"/>
      <c r="HM57" s="75"/>
      <c r="HN57" s="75"/>
      <c r="HO57" s="75"/>
      <c r="HP57" s="75"/>
      <c r="HQ57" s="75"/>
      <c r="HR57" s="75"/>
      <c r="HS57" s="75"/>
      <c r="HT57" s="75"/>
      <c r="HU57" s="75"/>
      <c r="HV57" s="75"/>
      <c r="HW57" s="75"/>
      <c r="HX57" s="75"/>
      <c r="HY57" s="75"/>
      <c r="HZ57" s="75"/>
      <c r="IA57" s="75"/>
      <c r="IB57" s="75"/>
      <c r="IC57" s="75"/>
      <c r="ID57" s="75"/>
      <c r="IE57" s="75"/>
      <c r="IF57" s="75"/>
      <c r="IG57" s="75"/>
      <c r="IH57" s="75"/>
      <c r="II57" s="75"/>
      <c r="IJ57" s="75"/>
      <c r="IK57" s="75"/>
      <c r="IL57" s="75"/>
      <c r="IM57" s="75"/>
      <c r="IN57" s="75"/>
      <c r="IO57" s="75"/>
      <c r="IP57" s="75"/>
      <c r="IQ57" s="75"/>
      <c r="IR57" s="75"/>
      <c r="IS57" s="75"/>
      <c r="IT57" s="75"/>
      <c r="IU57" s="75"/>
      <c r="IV57" s="75"/>
      <c r="IW57" s="75"/>
      <c r="IX57" s="75"/>
      <c r="IY57" s="75"/>
      <c r="IZ57" s="75"/>
      <c r="JA57" s="75"/>
      <c r="JB57" s="75"/>
      <c r="JC57" s="75"/>
      <c r="JD57" s="75"/>
      <c r="JE57" s="75"/>
      <c r="JF57" s="75"/>
      <c r="JG57" s="75"/>
      <c r="JH57" s="75"/>
      <c r="JI57" s="75"/>
      <c r="JJ57" s="75"/>
      <c r="JK57" s="75"/>
      <c r="JL57" s="75"/>
      <c r="JM57" s="75"/>
      <c r="JN57" s="75"/>
      <c r="JO57" s="75"/>
      <c r="JP57" s="75"/>
      <c r="JQ57" s="75"/>
      <c r="JR57" s="75"/>
      <c r="JS57" s="75"/>
      <c r="JT57" s="75"/>
      <c r="JU57" s="75"/>
      <c r="JV57" s="75"/>
      <c r="JW57" s="75"/>
      <c r="JX57" s="75"/>
      <c r="JY57" s="75"/>
      <c r="JZ57" s="75"/>
      <c r="KA57" s="75"/>
      <c r="KB57" s="75"/>
      <c r="KC57" s="75"/>
      <c r="KD57" s="75"/>
      <c r="KE57" s="75"/>
      <c r="KF57" s="75"/>
      <c r="KG57" s="75"/>
      <c r="KH57" s="75"/>
      <c r="KI57" s="75"/>
      <c r="KJ57" s="75"/>
      <c r="KK57" s="75"/>
      <c r="KL57" s="75"/>
      <c r="KM57" s="75"/>
      <c r="KN57" s="75"/>
      <c r="KO57" s="75"/>
      <c r="KP57" s="75"/>
      <c r="KQ57" s="75"/>
      <c r="KR57" s="75"/>
      <c r="KS57" s="75"/>
      <c r="KT57" s="75"/>
      <c r="KU57" s="75"/>
      <c r="KV57" s="75"/>
      <c r="KW57" s="75"/>
      <c r="KX57" s="75"/>
      <c r="KY57" s="75"/>
      <c r="KZ57" s="75"/>
      <c r="LA57" s="75"/>
      <c r="LB57" s="75"/>
      <c r="LC57" s="75"/>
      <c r="LD57" s="75"/>
      <c r="LE57" s="75"/>
      <c r="LF57" s="75"/>
      <c r="LG57" s="75"/>
      <c r="LH57" s="75"/>
      <c r="LI57" s="75"/>
      <c r="LJ57" s="75"/>
      <c r="LK57" s="75"/>
      <c r="LL57" s="75"/>
      <c r="LM57" s="75"/>
      <c r="LN57" s="75"/>
      <c r="LO57" s="75"/>
      <c r="LP57" s="75"/>
      <c r="LQ57" s="75"/>
      <c r="LR57" s="75"/>
      <c r="LS57" s="75"/>
      <c r="LT57" s="75"/>
      <c r="LU57" s="75"/>
      <c r="LV57" s="75"/>
      <c r="LW57" s="75"/>
      <c r="LX57" s="75"/>
      <c r="LY57" s="75"/>
      <c r="LZ57" s="75"/>
      <c r="MA57" s="75"/>
      <c r="MB57" s="75"/>
      <c r="MC57" s="75"/>
      <c r="MD57" s="75"/>
      <c r="ME57" s="75"/>
      <c r="MF57" s="75"/>
      <c r="MG57" s="75"/>
      <c r="MH57" s="75"/>
      <c r="MI57" s="75"/>
      <c r="MJ57" s="75"/>
      <c r="MK57" s="75"/>
      <c r="ML57" s="75"/>
      <c r="MM57" s="75"/>
      <c r="MN57" s="75"/>
      <c r="MO57" s="75"/>
      <c r="MP57" s="75"/>
      <c r="MQ57" s="75"/>
      <c r="MR57" s="75"/>
      <c r="MS57" s="75"/>
      <c r="MT57" s="75"/>
      <c r="MU57" s="75"/>
      <c r="MV57" s="75"/>
      <c r="MW57" s="75"/>
      <c r="MX57" s="75"/>
      <c r="MY57" s="75"/>
      <c r="MZ57" s="75"/>
      <c r="NA57" s="75"/>
      <c r="NB57" s="75"/>
      <c r="NC57" s="75"/>
      <c r="ND57" s="75"/>
      <c r="NE57" s="75"/>
      <c r="NF57" s="75"/>
      <c r="NG57" s="75"/>
      <c r="NH57" s="75"/>
      <c r="NI57" s="75"/>
      <c r="NJ57" s="75"/>
      <c r="NK57" s="75"/>
      <c r="NL57" s="75"/>
      <c r="NM57" s="75"/>
      <c r="NN57" s="75"/>
      <c r="NO57" s="75"/>
      <c r="NP57" s="75"/>
      <c r="NQ57" s="75"/>
      <c r="NR57" s="75"/>
      <c r="NS57" s="75"/>
      <c r="NT57" s="75"/>
      <c r="NU57" s="75"/>
      <c r="NV57" s="75"/>
      <c r="NW57" s="75"/>
      <c r="NX57" s="75"/>
      <c r="NY57" s="75"/>
      <c r="NZ57" s="75"/>
      <c r="OA57" s="75"/>
      <c r="OB57" s="75"/>
      <c r="OC57" s="75"/>
      <c r="OD57" s="75"/>
      <c r="OE57" s="75"/>
      <c r="OF57" s="75"/>
      <c r="OG57" s="75"/>
      <c r="OH57" s="75"/>
      <c r="OI57" s="75"/>
      <c r="OJ57" s="75"/>
      <c r="OK57" s="75"/>
      <c r="OL57" s="75"/>
      <c r="OM57" s="75"/>
      <c r="ON57" s="75"/>
      <c r="OO57" s="75"/>
      <c r="OP57" s="75"/>
      <c r="OQ57" s="75"/>
      <c r="OR57" s="75"/>
      <c r="OS57" s="75"/>
      <c r="OT57" s="75"/>
      <c r="OU57" s="75"/>
      <c r="OV57" s="75"/>
      <c r="OW57" s="75"/>
      <c r="OX57" s="75"/>
      <c r="OY57" s="75"/>
      <c r="OZ57" s="75"/>
      <c r="PA57" s="75"/>
      <c r="PB57" s="75"/>
      <c r="PC57" s="75"/>
      <c r="PD57" s="75"/>
      <c r="PE57" s="75"/>
      <c r="PF57" s="75"/>
      <c r="PG57" s="75"/>
      <c r="PH57" s="75"/>
      <c r="PI57" s="75"/>
      <c r="PJ57" s="75"/>
      <c r="PK57" s="75"/>
    </row>
    <row r="58" spans="1:427" s="3" customFormat="1" x14ac:dyDescent="0.25">
      <c r="A58" s="67"/>
      <c r="B58" s="17"/>
      <c r="C58" s="17"/>
      <c r="D58" s="17"/>
      <c r="E58" s="16"/>
      <c r="F58" s="48"/>
      <c r="G58" s="17"/>
      <c r="H58" s="17"/>
      <c r="I58" s="17"/>
      <c r="J58" s="17"/>
      <c r="K58" s="18"/>
      <c r="L58" s="17"/>
      <c r="M58" s="68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5"/>
      <c r="FF58" s="75"/>
      <c r="FG58" s="75"/>
      <c r="FH58" s="75"/>
      <c r="FI58" s="75"/>
      <c r="FJ58" s="75"/>
      <c r="FK58" s="75"/>
      <c r="FL58" s="75"/>
      <c r="FM58" s="75"/>
      <c r="FN58" s="75"/>
      <c r="FO58" s="75"/>
      <c r="FP58" s="75"/>
      <c r="FQ58" s="75"/>
      <c r="FR58" s="75"/>
      <c r="FS58" s="75"/>
      <c r="FT58" s="75"/>
      <c r="FU58" s="75"/>
      <c r="FV58" s="75"/>
      <c r="FW58" s="75"/>
      <c r="FX58" s="75"/>
      <c r="FY58" s="75"/>
      <c r="FZ58" s="75"/>
      <c r="GA58" s="75"/>
      <c r="GB58" s="75"/>
      <c r="GC58" s="75"/>
      <c r="GD58" s="75"/>
      <c r="GE58" s="75"/>
      <c r="GF58" s="75"/>
      <c r="GG58" s="75"/>
      <c r="GH58" s="75"/>
      <c r="GI58" s="75"/>
      <c r="GJ58" s="75"/>
      <c r="GK58" s="75"/>
      <c r="GL58" s="75"/>
      <c r="GM58" s="75"/>
      <c r="GN58" s="75"/>
      <c r="GO58" s="75"/>
      <c r="GP58" s="75"/>
      <c r="GQ58" s="75"/>
      <c r="GR58" s="75"/>
      <c r="GS58" s="75"/>
      <c r="GT58" s="75"/>
      <c r="GU58" s="75"/>
      <c r="GV58" s="75"/>
      <c r="GW58" s="75"/>
      <c r="GX58" s="75"/>
      <c r="GY58" s="75"/>
      <c r="GZ58" s="75"/>
      <c r="HA58" s="75"/>
      <c r="HB58" s="75"/>
      <c r="HC58" s="75"/>
      <c r="HD58" s="75"/>
      <c r="HE58" s="75"/>
      <c r="HF58" s="75"/>
      <c r="HG58" s="75"/>
      <c r="HH58" s="75"/>
      <c r="HI58" s="75"/>
      <c r="HJ58" s="75"/>
      <c r="HK58" s="75"/>
      <c r="HL58" s="75"/>
      <c r="HM58" s="75"/>
      <c r="HN58" s="75"/>
      <c r="HO58" s="75"/>
      <c r="HP58" s="75"/>
      <c r="HQ58" s="75"/>
      <c r="HR58" s="75"/>
      <c r="HS58" s="75"/>
      <c r="HT58" s="75"/>
      <c r="HU58" s="75"/>
      <c r="HV58" s="75"/>
      <c r="HW58" s="75"/>
      <c r="HX58" s="75"/>
      <c r="HY58" s="75"/>
      <c r="HZ58" s="75"/>
      <c r="IA58" s="75"/>
      <c r="IB58" s="75"/>
      <c r="IC58" s="75"/>
      <c r="ID58" s="75"/>
      <c r="IE58" s="75"/>
      <c r="IF58" s="75"/>
      <c r="IG58" s="75"/>
      <c r="IH58" s="75"/>
      <c r="II58" s="75"/>
      <c r="IJ58" s="75"/>
      <c r="IK58" s="75"/>
      <c r="IL58" s="75"/>
      <c r="IM58" s="75"/>
      <c r="IN58" s="75"/>
      <c r="IO58" s="75"/>
      <c r="IP58" s="75"/>
      <c r="IQ58" s="75"/>
      <c r="IR58" s="75"/>
      <c r="IS58" s="75"/>
      <c r="IT58" s="75"/>
      <c r="IU58" s="75"/>
      <c r="IV58" s="75"/>
      <c r="IW58" s="75"/>
      <c r="IX58" s="75"/>
      <c r="IY58" s="75"/>
      <c r="IZ58" s="75"/>
      <c r="JA58" s="75"/>
      <c r="JB58" s="75"/>
      <c r="JC58" s="75"/>
      <c r="JD58" s="75"/>
      <c r="JE58" s="75"/>
      <c r="JF58" s="75"/>
      <c r="JG58" s="75"/>
      <c r="JH58" s="75"/>
      <c r="JI58" s="75"/>
      <c r="JJ58" s="75"/>
      <c r="JK58" s="75"/>
      <c r="JL58" s="75"/>
      <c r="JM58" s="75"/>
      <c r="JN58" s="75"/>
      <c r="JO58" s="75"/>
      <c r="JP58" s="75"/>
      <c r="JQ58" s="75"/>
      <c r="JR58" s="75"/>
      <c r="JS58" s="75"/>
      <c r="JT58" s="75"/>
      <c r="JU58" s="75"/>
      <c r="JV58" s="75"/>
      <c r="JW58" s="75"/>
      <c r="JX58" s="75"/>
      <c r="JY58" s="75"/>
      <c r="JZ58" s="75"/>
      <c r="KA58" s="75"/>
      <c r="KB58" s="75"/>
      <c r="KC58" s="75"/>
      <c r="KD58" s="75"/>
      <c r="KE58" s="75"/>
      <c r="KF58" s="75"/>
      <c r="KG58" s="75"/>
      <c r="KH58" s="75"/>
      <c r="KI58" s="75"/>
      <c r="KJ58" s="75"/>
      <c r="KK58" s="75"/>
      <c r="KL58" s="75"/>
      <c r="KM58" s="75"/>
      <c r="KN58" s="75"/>
      <c r="KO58" s="75"/>
      <c r="KP58" s="75"/>
      <c r="KQ58" s="75"/>
      <c r="KR58" s="75"/>
      <c r="KS58" s="75"/>
      <c r="KT58" s="75"/>
      <c r="KU58" s="75"/>
      <c r="KV58" s="75"/>
      <c r="KW58" s="75"/>
      <c r="KX58" s="75"/>
      <c r="KY58" s="75"/>
      <c r="KZ58" s="75"/>
      <c r="LA58" s="75"/>
      <c r="LB58" s="75"/>
      <c r="LC58" s="75"/>
      <c r="LD58" s="75"/>
      <c r="LE58" s="75"/>
      <c r="LF58" s="75"/>
      <c r="LG58" s="75"/>
      <c r="LH58" s="75"/>
      <c r="LI58" s="75"/>
      <c r="LJ58" s="75"/>
      <c r="LK58" s="75"/>
      <c r="LL58" s="75"/>
      <c r="LM58" s="75"/>
      <c r="LN58" s="75"/>
      <c r="LO58" s="75"/>
      <c r="LP58" s="75"/>
      <c r="LQ58" s="75"/>
      <c r="LR58" s="75"/>
      <c r="LS58" s="75"/>
      <c r="LT58" s="75"/>
      <c r="LU58" s="75"/>
      <c r="LV58" s="75"/>
      <c r="LW58" s="75"/>
      <c r="LX58" s="75"/>
      <c r="LY58" s="75"/>
      <c r="LZ58" s="75"/>
      <c r="MA58" s="75"/>
      <c r="MB58" s="75"/>
      <c r="MC58" s="75"/>
      <c r="MD58" s="75"/>
      <c r="ME58" s="75"/>
      <c r="MF58" s="75"/>
      <c r="MG58" s="75"/>
      <c r="MH58" s="75"/>
      <c r="MI58" s="75"/>
      <c r="MJ58" s="75"/>
      <c r="MK58" s="75"/>
      <c r="ML58" s="75"/>
      <c r="MM58" s="75"/>
      <c r="MN58" s="75"/>
      <c r="MO58" s="75"/>
      <c r="MP58" s="75"/>
      <c r="MQ58" s="75"/>
      <c r="MR58" s="75"/>
      <c r="MS58" s="75"/>
      <c r="MT58" s="75"/>
      <c r="MU58" s="75"/>
      <c r="MV58" s="75"/>
      <c r="MW58" s="75"/>
      <c r="MX58" s="75"/>
      <c r="MY58" s="75"/>
      <c r="MZ58" s="75"/>
      <c r="NA58" s="75"/>
      <c r="NB58" s="75"/>
      <c r="NC58" s="75"/>
      <c r="ND58" s="75"/>
      <c r="NE58" s="75"/>
      <c r="NF58" s="75"/>
      <c r="NG58" s="75"/>
      <c r="NH58" s="75"/>
      <c r="NI58" s="75"/>
      <c r="NJ58" s="75"/>
      <c r="NK58" s="75"/>
      <c r="NL58" s="75"/>
      <c r="NM58" s="75"/>
      <c r="NN58" s="75"/>
      <c r="NO58" s="75"/>
      <c r="NP58" s="75"/>
      <c r="NQ58" s="75"/>
      <c r="NR58" s="75"/>
      <c r="NS58" s="75"/>
      <c r="NT58" s="75"/>
      <c r="NU58" s="75"/>
      <c r="NV58" s="75"/>
      <c r="NW58" s="75"/>
      <c r="NX58" s="75"/>
      <c r="NY58" s="75"/>
      <c r="NZ58" s="75"/>
      <c r="OA58" s="75"/>
      <c r="OB58" s="75"/>
      <c r="OC58" s="75"/>
      <c r="OD58" s="75"/>
      <c r="OE58" s="75"/>
      <c r="OF58" s="75"/>
      <c r="OG58" s="75"/>
      <c r="OH58" s="75"/>
      <c r="OI58" s="75"/>
      <c r="OJ58" s="75"/>
      <c r="OK58" s="75"/>
      <c r="OL58" s="75"/>
      <c r="OM58" s="75"/>
      <c r="ON58" s="75"/>
      <c r="OO58" s="75"/>
      <c r="OP58" s="75"/>
      <c r="OQ58" s="75"/>
      <c r="OR58" s="75"/>
      <c r="OS58" s="75"/>
      <c r="OT58" s="75"/>
      <c r="OU58" s="75"/>
      <c r="OV58" s="75"/>
      <c r="OW58" s="75"/>
      <c r="OX58" s="75"/>
      <c r="OY58" s="75"/>
      <c r="OZ58" s="75"/>
      <c r="PA58" s="75"/>
      <c r="PB58" s="75"/>
      <c r="PC58" s="75"/>
      <c r="PD58" s="75"/>
      <c r="PE58" s="75"/>
      <c r="PF58" s="75"/>
      <c r="PG58" s="75"/>
      <c r="PH58" s="75"/>
      <c r="PI58" s="75"/>
      <c r="PJ58" s="75"/>
      <c r="PK58" s="75"/>
    </row>
    <row r="59" spans="1:427" s="3" customFormat="1" x14ac:dyDescent="0.25">
      <c r="A59" s="67" t="s">
        <v>86</v>
      </c>
      <c r="B59" s="16"/>
      <c r="C59" s="17"/>
      <c r="D59" s="17" t="s">
        <v>89</v>
      </c>
      <c r="E59" s="16"/>
      <c r="F59" s="48"/>
      <c r="G59" s="17"/>
      <c r="H59" s="17"/>
      <c r="I59" s="17"/>
      <c r="J59" s="17"/>
      <c r="K59" s="18"/>
      <c r="L59" s="17"/>
      <c r="M59" s="68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75"/>
      <c r="EX59" s="75"/>
      <c r="EY59" s="75"/>
      <c r="EZ59" s="75"/>
      <c r="FA59" s="75"/>
      <c r="FB59" s="75"/>
      <c r="FC59" s="75"/>
      <c r="FD59" s="75"/>
      <c r="FE59" s="75"/>
      <c r="FF59" s="75"/>
      <c r="FG59" s="75"/>
      <c r="FH59" s="75"/>
      <c r="FI59" s="75"/>
      <c r="FJ59" s="75"/>
      <c r="FK59" s="75"/>
      <c r="FL59" s="75"/>
      <c r="FM59" s="75"/>
      <c r="FN59" s="75"/>
      <c r="FO59" s="75"/>
      <c r="FP59" s="75"/>
      <c r="FQ59" s="75"/>
      <c r="FR59" s="75"/>
      <c r="FS59" s="75"/>
      <c r="FT59" s="75"/>
      <c r="FU59" s="75"/>
      <c r="FV59" s="75"/>
      <c r="FW59" s="75"/>
      <c r="FX59" s="75"/>
      <c r="FY59" s="75"/>
      <c r="FZ59" s="75"/>
      <c r="GA59" s="75"/>
      <c r="GB59" s="75"/>
      <c r="GC59" s="75"/>
      <c r="GD59" s="75"/>
      <c r="GE59" s="75"/>
      <c r="GF59" s="75"/>
      <c r="GG59" s="75"/>
      <c r="GH59" s="75"/>
      <c r="GI59" s="75"/>
      <c r="GJ59" s="75"/>
      <c r="GK59" s="75"/>
      <c r="GL59" s="75"/>
      <c r="GM59" s="75"/>
      <c r="GN59" s="75"/>
      <c r="GO59" s="75"/>
      <c r="GP59" s="75"/>
      <c r="GQ59" s="75"/>
      <c r="GR59" s="75"/>
      <c r="GS59" s="75"/>
      <c r="GT59" s="75"/>
      <c r="GU59" s="75"/>
      <c r="GV59" s="75"/>
      <c r="GW59" s="75"/>
      <c r="GX59" s="75"/>
      <c r="GY59" s="75"/>
      <c r="GZ59" s="75"/>
      <c r="HA59" s="75"/>
      <c r="HB59" s="75"/>
      <c r="HC59" s="75"/>
      <c r="HD59" s="75"/>
      <c r="HE59" s="75"/>
      <c r="HF59" s="75"/>
      <c r="HG59" s="75"/>
      <c r="HH59" s="75"/>
      <c r="HI59" s="75"/>
      <c r="HJ59" s="75"/>
      <c r="HK59" s="75"/>
      <c r="HL59" s="75"/>
      <c r="HM59" s="75"/>
      <c r="HN59" s="75"/>
      <c r="HO59" s="75"/>
      <c r="HP59" s="75"/>
      <c r="HQ59" s="75"/>
      <c r="HR59" s="75"/>
      <c r="HS59" s="75"/>
      <c r="HT59" s="75"/>
      <c r="HU59" s="75"/>
      <c r="HV59" s="75"/>
      <c r="HW59" s="75"/>
      <c r="HX59" s="75"/>
      <c r="HY59" s="75"/>
      <c r="HZ59" s="75"/>
      <c r="IA59" s="75"/>
      <c r="IB59" s="75"/>
      <c r="IC59" s="75"/>
      <c r="ID59" s="75"/>
      <c r="IE59" s="75"/>
      <c r="IF59" s="75"/>
      <c r="IG59" s="75"/>
      <c r="IH59" s="75"/>
      <c r="II59" s="75"/>
      <c r="IJ59" s="75"/>
      <c r="IK59" s="75"/>
      <c r="IL59" s="75"/>
      <c r="IM59" s="75"/>
      <c r="IN59" s="75"/>
      <c r="IO59" s="75"/>
      <c r="IP59" s="75"/>
      <c r="IQ59" s="75"/>
      <c r="IR59" s="75"/>
      <c r="IS59" s="75"/>
      <c r="IT59" s="75"/>
      <c r="IU59" s="75"/>
      <c r="IV59" s="75"/>
      <c r="IW59" s="75"/>
      <c r="IX59" s="75"/>
      <c r="IY59" s="75"/>
      <c r="IZ59" s="75"/>
      <c r="JA59" s="75"/>
      <c r="JB59" s="75"/>
      <c r="JC59" s="75"/>
      <c r="JD59" s="75"/>
      <c r="JE59" s="75"/>
      <c r="JF59" s="75"/>
      <c r="JG59" s="75"/>
      <c r="JH59" s="75"/>
      <c r="JI59" s="75"/>
      <c r="JJ59" s="75"/>
      <c r="JK59" s="75"/>
      <c r="JL59" s="75"/>
      <c r="JM59" s="75"/>
      <c r="JN59" s="75"/>
      <c r="JO59" s="75"/>
      <c r="JP59" s="75"/>
      <c r="JQ59" s="75"/>
      <c r="JR59" s="75"/>
      <c r="JS59" s="75"/>
      <c r="JT59" s="75"/>
      <c r="JU59" s="75"/>
      <c r="JV59" s="75"/>
      <c r="JW59" s="75"/>
      <c r="JX59" s="75"/>
      <c r="JY59" s="75"/>
      <c r="JZ59" s="75"/>
      <c r="KA59" s="75"/>
      <c r="KB59" s="75"/>
      <c r="KC59" s="75"/>
      <c r="KD59" s="75"/>
      <c r="KE59" s="75"/>
      <c r="KF59" s="75"/>
      <c r="KG59" s="75"/>
      <c r="KH59" s="75"/>
      <c r="KI59" s="75"/>
      <c r="KJ59" s="75"/>
      <c r="KK59" s="75"/>
      <c r="KL59" s="75"/>
      <c r="KM59" s="75"/>
      <c r="KN59" s="75"/>
      <c r="KO59" s="75"/>
      <c r="KP59" s="75"/>
      <c r="KQ59" s="75"/>
      <c r="KR59" s="75"/>
      <c r="KS59" s="75"/>
      <c r="KT59" s="75"/>
      <c r="KU59" s="75"/>
      <c r="KV59" s="75"/>
      <c r="KW59" s="75"/>
      <c r="KX59" s="75"/>
      <c r="KY59" s="75"/>
      <c r="KZ59" s="75"/>
      <c r="LA59" s="75"/>
      <c r="LB59" s="75"/>
      <c r="LC59" s="75"/>
      <c r="LD59" s="75"/>
      <c r="LE59" s="75"/>
      <c r="LF59" s="75"/>
      <c r="LG59" s="75"/>
      <c r="LH59" s="75"/>
      <c r="LI59" s="75"/>
      <c r="LJ59" s="75"/>
      <c r="LK59" s="75"/>
      <c r="LL59" s="75"/>
      <c r="LM59" s="75"/>
      <c r="LN59" s="75"/>
      <c r="LO59" s="75"/>
      <c r="LP59" s="75"/>
      <c r="LQ59" s="75"/>
      <c r="LR59" s="75"/>
      <c r="LS59" s="75"/>
      <c r="LT59" s="75"/>
      <c r="LU59" s="75"/>
      <c r="LV59" s="75"/>
      <c r="LW59" s="75"/>
      <c r="LX59" s="75"/>
      <c r="LY59" s="75"/>
      <c r="LZ59" s="75"/>
      <c r="MA59" s="75"/>
      <c r="MB59" s="75"/>
      <c r="MC59" s="75"/>
      <c r="MD59" s="75"/>
      <c r="ME59" s="75"/>
      <c r="MF59" s="75"/>
      <c r="MG59" s="75"/>
      <c r="MH59" s="75"/>
      <c r="MI59" s="75"/>
      <c r="MJ59" s="75"/>
      <c r="MK59" s="75"/>
      <c r="ML59" s="75"/>
      <c r="MM59" s="75"/>
      <c r="MN59" s="75"/>
      <c r="MO59" s="75"/>
      <c r="MP59" s="75"/>
      <c r="MQ59" s="75"/>
      <c r="MR59" s="75"/>
      <c r="MS59" s="75"/>
      <c r="MT59" s="75"/>
      <c r="MU59" s="75"/>
      <c r="MV59" s="75"/>
      <c r="MW59" s="75"/>
      <c r="MX59" s="75"/>
      <c r="MY59" s="75"/>
      <c r="MZ59" s="75"/>
      <c r="NA59" s="75"/>
      <c r="NB59" s="75"/>
      <c r="NC59" s="75"/>
      <c r="ND59" s="75"/>
      <c r="NE59" s="75"/>
      <c r="NF59" s="75"/>
      <c r="NG59" s="75"/>
      <c r="NH59" s="75"/>
      <c r="NI59" s="75"/>
      <c r="NJ59" s="75"/>
      <c r="NK59" s="75"/>
      <c r="NL59" s="75"/>
      <c r="NM59" s="75"/>
      <c r="NN59" s="75"/>
      <c r="NO59" s="75"/>
      <c r="NP59" s="75"/>
      <c r="NQ59" s="75"/>
      <c r="NR59" s="75"/>
      <c r="NS59" s="75"/>
      <c r="NT59" s="75"/>
      <c r="NU59" s="75"/>
      <c r="NV59" s="75"/>
      <c r="NW59" s="75"/>
      <c r="NX59" s="75"/>
      <c r="NY59" s="75"/>
      <c r="NZ59" s="75"/>
      <c r="OA59" s="75"/>
      <c r="OB59" s="75"/>
      <c r="OC59" s="75"/>
      <c r="OD59" s="75"/>
      <c r="OE59" s="75"/>
      <c r="OF59" s="75"/>
      <c r="OG59" s="75"/>
      <c r="OH59" s="75"/>
      <c r="OI59" s="75"/>
      <c r="OJ59" s="75"/>
      <c r="OK59" s="75"/>
      <c r="OL59" s="75"/>
      <c r="OM59" s="75"/>
      <c r="ON59" s="75"/>
      <c r="OO59" s="75"/>
      <c r="OP59" s="75"/>
      <c r="OQ59" s="75"/>
      <c r="OR59" s="75"/>
      <c r="OS59" s="75"/>
      <c r="OT59" s="75"/>
      <c r="OU59" s="75"/>
      <c r="OV59" s="75"/>
      <c r="OW59" s="75"/>
      <c r="OX59" s="75"/>
      <c r="OY59" s="75"/>
      <c r="OZ59" s="75"/>
      <c r="PA59" s="75"/>
      <c r="PB59" s="75"/>
      <c r="PC59" s="75"/>
      <c r="PD59" s="75"/>
      <c r="PE59" s="75"/>
      <c r="PF59" s="75"/>
      <c r="PG59" s="75"/>
      <c r="PH59" s="75"/>
      <c r="PI59" s="75"/>
      <c r="PJ59" s="75"/>
      <c r="PK59" s="75"/>
    </row>
    <row r="60" spans="1:427" s="3" customFormat="1" x14ac:dyDescent="0.25">
      <c r="A60" s="67" t="s">
        <v>87</v>
      </c>
      <c r="B60" s="57">
        <f ca="1">E5-E57</f>
        <v>0.27872431698688238</v>
      </c>
      <c r="C60" s="17"/>
      <c r="D60" s="17">
        <f ca="1">B60*B15</f>
        <v>13.936215849344119</v>
      </c>
      <c r="E60" s="16"/>
      <c r="F60" s="48"/>
      <c r="G60" s="17"/>
      <c r="H60" s="17"/>
      <c r="I60" s="17"/>
      <c r="J60" s="17"/>
      <c r="K60" s="18"/>
      <c r="L60" s="17"/>
      <c r="M60" s="68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  <c r="HQ60" s="75"/>
      <c r="HR60" s="75"/>
      <c r="HS60" s="75"/>
      <c r="HT60" s="75"/>
      <c r="HU60" s="75"/>
      <c r="HV60" s="75"/>
      <c r="HW60" s="75"/>
      <c r="HX60" s="75"/>
      <c r="HY60" s="75"/>
      <c r="HZ60" s="75"/>
      <c r="IA60" s="75"/>
      <c r="IB60" s="75"/>
      <c r="IC60" s="75"/>
      <c r="ID60" s="75"/>
      <c r="IE60" s="75"/>
      <c r="IF60" s="75"/>
      <c r="IG60" s="75"/>
      <c r="IH60" s="75"/>
      <c r="II60" s="75"/>
      <c r="IJ60" s="75"/>
      <c r="IK60" s="75"/>
      <c r="IL60" s="75"/>
      <c r="IM60" s="75"/>
      <c r="IN60" s="75"/>
      <c r="IO60" s="75"/>
      <c r="IP60" s="75"/>
      <c r="IQ60" s="75"/>
      <c r="IR60" s="75"/>
      <c r="IS60" s="75"/>
      <c r="IT60" s="75"/>
      <c r="IU60" s="75"/>
      <c r="IV60" s="75"/>
      <c r="IW60" s="75"/>
      <c r="IX60" s="75"/>
      <c r="IY60" s="75"/>
      <c r="IZ60" s="75"/>
      <c r="JA60" s="75"/>
      <c r="JB60" s="75"/>
      <c r="JC60" s="75"/>
      <c r="JD60" s="75"/>
      <c r="JE60" s="75"/>
      <c r="JF60" s="75"/>
      <c r="JG60" s="75"/>
      <c r="JH60" s="75"/>
      <c r="JI60" s="75"/>
      <c r="JJ60" s="75"/>
      <c r="JK60" s="75"/>
      <c r="JL60" s="75"/>
      <c r="JM60" s="75"/>
      <c r="JN60" s="75"/>
      <c r="JO60" s="75"/>
      <c r="JP60" s="75"/>
      <c r="JQ60" s="75"/>
      <c r="JR60" s="75"/>
      <c r="JS60" s="75"/>
      <c r="JT60" s="75"/>
      <c r="JU60" s="75"/>
      <c r="JV60" s="75"/>
      <c r="JW60" s="75"/>
      <c r="JX60" s="75"/>
      <c r="JY60" s="75"/>
      <c r="JZ60" s="75"/>
      <c r="KA60" s="75"/>
      <c r="KB60" s="75"/>
      <c r="KC60" s="75"/>
      <c r="KD60" s="75"/>
      <c r="KE60" s="75"/>
      <c r="KF60" s="75"/>
      <c r="KG60" s="75"/>
      <c r="KH60" s="75"/>
      <c r="KI60" s="75"/>
      <c r="KJ60" s="75"/>
      <c r="KK60" s="75"/>
      <c r="KL60" s="75"/>
      <c r="KM60" s="75"/>
      <c r="KN60" s="75"/>
      <c r="KO60" s="75"/>
      <c r="KP60" s="75"/>
      <c r="KQ60" s="75"/>
      <c r="KR60" s="75"/>
      <c r="KS60" s="75"/>
      <c r="KT60" s="75"/>
      <c r="KU60" s="75"/>
      <c r="KV60" s="75"/>
      <c r="KW60" s="75"/>
      <c r="KX60" s="75"/>
      <c r="KY60" s="75"/>
      <c r="KZ60" s="75"/>
      <c r="LA60" s="75"/>
      <c r="LB60" s="75"/>
      <c r="LC60" s="75"/>
      <c r="LD60" s="75"/>
      <c r="LE60" s="75"/>
      <c r="LF60" s="75"/>
      <c r="LG60" s="75"/>
      <c r="LH60" s="75"/>
      <c r="LI60" s="75"/>
      <c r="LJ60" s="75"/>
      <c r="LK60" s="75"/>
      <c r="LL60" s="75"/>
      <c r="LM60" s="75"/>
      <c r="LN60" s="75"/>
      <c r="LO60" s="75"/>
      <c r="LP60" s="75"/>
      <c r="LQ60" s="75"/>
      <c r="LR60" s="75"/>
      <c r="LS60" s="75"/>
      <c r="LT60" s="75"/>
      <c r="LU60" s="75"/>
      <c r="LV60" s="75"/>
      <c r="LW60" s="75"/>
      <c r="LX60" s="75"/>
      <c r="LY60" s="75"/>
      <c r="LZ60" s="75"/>
      <c r="MA60" s="75"/>
      <c r="MB60" s="75"/>
      <c r="MC60" s="75"/>
      <c r="MD60" s="75"/>
      <c r="ME60" s="75"/>
      <c r="MF60" s="75"/>
      <c r="MG60" s="75"/>
      <c r="MH60" s="75"/>
      <c r="MI60" s="75"/>
      <c r="MJ60" s="75"/>
      <c r="MK60" s="75"/>
      <c r="ML60" s="75"/>
      <c r="MM60" s="75"/>
      <c r="MN60" s="75"/>
      <c r="MO60" s="75"/>
      <c r="MP60" s="75"/>
      <c r="MQ60" s="75"/>
      <c r="MR60" s="75"/>
      <c r="MS60" s="75"/>
      <c r="MT60" s="75"/>
      <c r="MU60" s="75"/>
      <c r="MV60" s="75"/>
      <c r="MW60" s="75"/>
      <c r="MX60" s="75"/>
      <c r="MY60" s="75"/>
      <c r="MZ60" s="75"/>
      <c r="NA60" s="75"/>
      <c r="NB60" s="75"/>
      <c r="NC60" s="75"/>
      <c r="ND60" s="75"/>
      <c r="NE60" s="75"/>
      <c r="NF60" s="75"/>
      <c r="NG60" s="75"/>
      <c r="NH60" s="75"/>
      <c r="NI60" s="75"/>
      <c r="NJ60" s="75"/>
      <c r="NK60" s="75"/>
      <c r="NL60" s="75"/>
      <c r="NM60" s="75"/>
      <c r="NN60" s="75"/>
      <c r="NO60" s="75"/>
      <c r="NP60" s="75"/>
      <c r="NQ60" s="75"/>
      <c r="NR60" s="75"/>
      <c r="NS60" s="75"/>
      <c r="NT60" s="75"/>
      <c r="NU60" s="75"/>
      <c r="NV60" s="75"/>
      <c r="NW60" s="75"/>
      <c r="NX60" s="75"/>
      <c r="NY60" s="75"/>
      <c r="NZ60" s="75"/>
      <c r="OA60" s="75"/>
      <c r="OB60" s="75"/>
      <c r="OC60" s="75"/>
      <c r="OD60" s="75"/>
      <c r="OE60" s="75"/>
      <c r="OF60" s="75"/>
      <c r="OG60" s="75"/>
      <c r="OH60" s="75"/>
      <c r="OI60" s="75"/>
      <c r="OJ60" s="75"/>
      <c r="OK60" s="75"/>
      <c r="OL60" s="75"/>
      <c r="OM60" s="75"/>
      <c r="ON60" s="75"/>
      <c r="OO60" s="75"/>
      <c r="OP60" s="75"/>
      <c r="OQ60" s="75"/>
      <c r="OR60" s="75"/>
      <c r="OS60" s="75"/>
      <c r="OT60" s="75"/>
      <c r="OU60" s="75"/>
      <c r="OV60" s="75"/>
      <c r="OW60" s="75"/>
      <c r="OX60" s="75"/>
      <c r="OY60" s="75"/>
      <c r="OZ60" s="75"/>
      <c r="PA60" s="75"/>
      <c r="PB60" s="75"/>
      <c r="PC60" s="75"/>
      <c r="PD60" s="75"/>
      <c r="PE60" s="75"/>
      <c r="PF60" s="75"/>
      <c r="PG60" s="75"/>
      <c r="PH60" s="75"/>
      <c r="PI60" s="75"/>
      <c r="PJ60" s="75"/>
      <c r="PK60" s="75"/>
    </row>
    <row r="61" spans="1:427" s="3" customFormat="1" x14ac:dyDescent="0.25">
      <c r="A61" s="67" t="s">
        <v>88</v>
      </c>
      <c r="B61" s="69">
        <f ca="1">E4-B60</f>
        <v>0.13181901098423182</v>
      </c>
      <c r="C61" s="17"/>
      <c r="D61" s="17">
        <f ca="1">B61*B16</f>
        <v>2.1091041757477091</v>
      </c>
      <c r="E61" s="16"/>
      <c r="F61" s="48"/>
      <c r="G61" s="17"/>
      <c r="H61" s="17"/>
      <c r="I61" s="17"/>
      <c r="J61" s="17"/>
      <c r="K61" s="18"/>
      <c r="L61" s="17"/>
      <c r="M61" s="68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  <c r="IQ61" s="75"/>
      <c r="IR61" s="75"/>
      <c r="IS61" s="75"/>
      <c r="IT61" s="75"/>
      <c r="IU61" s="75"/>
      <c r="IV61" s="75"/>
      <c r="IW61" s="75"/>
      <c r="IX61" s="75"/>
      <c r="IY61" s="75"/>
      <c r="IZ61" s="75"/>
      <c r="JA61" s="75"/>
      <c r="JB61" s="75"/>
      <c r="JC61" s="75"/>
      <c r="JD61" s="75"/>
      <c r="JE61" s="75"/>
      <c r="JF61" s="75"/>
      <c r="JG61" s="75"/>
      <c r="JH61" s="75"/>
      <c r="JI61" s="75"/>
      <c r="JJ61" s="75"/>
      <c r="JK61" s="75"/>
      <c r="JL61" s="75"/>
      <c r="JM61" s="75"/>
      <c r="JN61" s="75"/>
      <c r="JO61" s="75"/>
      <c r="JP61" s="75"/>
      <c r="JQ61" s="75"/>
      <c r="JR61" s="75"/>
      <c r="JS61" s="75"/>
      <c r="JT61" s="75"/>
      <c r="JU61" s="75"/>
      <c r="JV61" s="75"/>
      <c r="JW61" s="75"/>
      <c r="JX61" s="75"/>
      <c r="JY61" s="75"/>
      <c r="JZ61" s="75"/>
      <c r="KA61" s="75"/>
      <c r="KB61" s="75"/>
      <c r="KC61" s="75"/>
      <c r="KD61" s="75"/>
      <c r="KE61" s="75"/>
      <c r="KF61" s="75"/>
      <c r="KG61" s="75"/>
      <c r="KH61" s="75"/>
      <c r="KI61" s="75"/>
      <c r="KJ61" s="75"/>
      <c r="KK61" s="75"/>
      <c r="KL61" s="75"/>
      <c r="KM61" s="75"/>
      <c r="KN61" s="75"/>
      <c r="KO61" s="75"/>
      <c r="KP61" s="75"/>
      <c r="KQ61" s="75"/>
      <c r="KR61" s="75"/>
      <c r="KS61" s="75"/>
      <c r="KT61" s="75"/>
      <c r="KU61" s="75"/>
      <c r="KV61" s="75"/>
      <c r="KW61" s="75"/>
      <c r="KX61" s="75"/>
      <c r="KY61" s="75"/>
      <c r="KZ61" s="75"/>
      <c r="LA61" s="75"/>
      <c r="LB61" s="75"/>
      <c r="LC61" s="75"/>
      <c r="LD61" s="75"/>
      <c r="LE61" s="75"/>
      <c r="LF61" s="75"/>
      <c r="LG61" s="75"/>
      <c r="LH61" s="75"/>
      <c r="LI61" s="75"/>
      <c r="LJ61" s="75"/>
      <c r="LK61" s="75"/>
      <c r="LL61" s="75"/>
      <c r="LM61" s="75"/>
      <c r="LN61" s="75"/>
      <c r="LO61" s="75"/>
      <c r="LP61" s="75"/>
      <c r="LQ61" s="75"/>
      <c r="LR61" s="75"/>
      <c r="LS61" s="75"/>
      <c r="LT61" s="75"/>
      <c r="LU61" s="75"/>
      <c r="LV61" s="75"/>
      <c r="LW61" s="75"/>
      <c r="LX61" s="75"/>
      <c r="LY61" s="75"/>
      <c r="LZ61" s="75"/>
      <c r="MA61" s="75"/>
      <c r="MB61" s="75"/>
      <c r="MC61" s="75"/>
      <c r="MD61" s="75"/>
      <c r="ME61" s="75"/>
      <c r="MF61" s="75"/>
      <c r="MG61" s="75"/>
      <c r="MH61" s="75"/>
      <c r="MI61" s="75"/>
      <c r="MJ61" s="75"/>
      <c r="MK61" s="75"/>
      <c r="ML61" s="75"/>
      <c r="MM61" s="75"/>
      <c r="MN61" s="75"/>
      <c r="MO61" s="75"/>
      <c r="MP61" s="75"/>
      <c r="MQ61" s="75"/>
      <c r="MR61" s="75"/>
      <c r="MS61" s="75"/>
      <c r="MT61" s="75"/>
      <c r="MU61" s="75"/>
      <c r="MV61" s="75"/>
      <c r="MW61" s="75"/>
      <c r="MX61" s="75"/>
      <c r="MY61" s="75"/>
      <c r="MZ61" s="75"/>
      <c r="NA61" s="75"/>
      <c r="NB61" s="75"/>
      <c r="NC61" s="75"/>
      <c r="ND61" s="75"/>
      <c r="NE61" s="75"/>
      <c r="NF61" s="75"/>
      <c r="NG61" s="75"/>
      <c r="NH61" s="75"/>
      <c r="NI61" s="75"/>
      <c r="NJ61" s="75"/>
      <c r="NK61" s="75"/>
      <c r="NL61" s="75"/>
      <c r="NM61" s="75"/>
      <c r="NN61" s="75"/>
      <c r="NO61" s="75"/>
      <c r="NP61" s="75"/>
      <c r="NQ61" s="75"/>
      <c r="NR61" s="75"/>
      <c r="NS61" s="75"/>
      <c r="NT61" s="75"/>
      <c r="NU61" s="75"/>
      <c r="NV61" s="75"/>
      <c r="NW61" s="75"/>
      <c r="NX61" s="75"/>
      <c r="NY61" s="75"/>
      <c r="NZ61" s="75"/>
      <c r="OA61" s="75"/>
      <c r="OB61" s="75"/>
      <c r="OC61" s="75"/>
      <c r="OD61" s="75"/>
      <c r="OE61" s="75"/>
      <c r="OF61" s="75"/>
      <c r="OG61" s="75"/>
      <c r="OH61" s="75"/>
      <c r="OI61" s="75"/>
      <c r="OJ61" s="75"/>
      <c r="OK61" s="75"/>
      <c r="OL61" s="75"/>
      <c r="OM61" s="75"/>
      <c r="ON61" s="75"/>
      <c r="OO61" s="75"/>
      <c r="OP61" s="75"/>
      <c r="OQ61" s="75"/>
      <c r="OR61" s="75"/>
      <c r="OS61" s="75"/>
      <c r="OT61" s="75"/>
      <c r="OU61" s="75"/>
      <c r="OV61" s="75"/>
      <c r="OW61" s="75"/>
      <c r="OX61" s="75"/>
      <c r="OY61" s="75"/>
      <c r="OZ61" s="75"/>
      <c r="PA61" s="75"/>
      <c r="PB61" s="75"/>
      <c r="PC61" s="75"/>
      <c r="PD61" s="75"/>
      <c r="PE61" s="75"/>
      <c r="PF61" s="75"/>
      <c r="PG61" s="75"/>
      <c r="PH61" s="75"/>
      <c r="PI61" s="75"/>
      <c r="PJ61" s="75"/>
      <c r="PK61" s="75"/>
    </row>
    <row r="62" spans="1:427" s="3" customFormat="1" x14ac:dyDescent="0.25">
      <c r="A62" s="67"/>
      <c r="B62" s="54"/>
      <c r="C62" s="17"/>
      <c r="D62" s="17"/>
      <c r="E62" s="16"/>
      <c r="F62" s="48"/>
      <c r="G62" s="17"/>
      <c r="H62" s="17"/>
      <c r="I62" s="17"/>
      <c r="J62" s="17"/>
      <c r="K62" s="18"/>
      <c r="L62" s="17"/>
      <c r="M62" s="68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</row>
    <row r="63" spans="1:427" s="3" customFormat="1" x14ac:dyDescent="0.25">
      <c r="A63" s="67" t="s">
        <v>95</v>
      </c>
      <c r="B63" s="16">
        <f ca="1">IFERROR(MROUND(E57*1000,1),MROUND(E5*1000,1))</f>
        <v>5</v>
      </c>
      <c r="C63" s="17"/>
      <c r="D63" s="17"/>
      <c r="E63" s="16"/>
      <c r="F63" s="48"/>
      <c r="G63" s="17"/>
      <c r="H63" s="17"/>
      <c r="I63" s="17"/>
      <c r="J63" s="17"/>
      <c r="K63" s="18"/>
      <c r="L63" s="17"/>
      <c r="M63" s="68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  <c r="IE63" s="75"/>
      <c r="IF63" s="75"/>
      <c r="IG63" s="75"/>
      <c r="IH63" s="75"/>
      <c r="II63" s="75"/>
      <c r="IJ63" s="75"/>
      <c r="IK63" s="75"/>
      <c r="IL63" s="75"/>
      <c r="IM63" s="75"/>
      <c r="IN63" s="75"/>
      <c r="IO63" s="75"/>
      <c r="IP63" s="75"/>
      <c r="IQ63" s="75"/>
      <c r="IR63" s="75"/>
      <c r="IS63" s="75"/>
      <c r="IT63" s="75"/>
      <c r="IU63" s="75"/>
      <c r="IV63" s="75"/>
      <c r="IW63" s="75"/>
      <c r="IX63" s="75"/>
      <c r="IY63" s="75"/>
      <c r="IZ63" s="75"/>
      <c r="JA63" s="75"/>
      <c r="JB63" s="75"/>
      <c r="JC63" s="75"/>
      <c r="JD63" s="75"/>
      <c r="JE63" s="75"/>
      <c r="JF63" s="75"/>
      <c r="JG63" s="75"/>
      <c r="JH63" s="75"/>
      <c r="JI63" s="75"/>
      <c r="JJ63" s="75"/>
      <c r="JK63" s="75"/>
      <c r="JL63" s="75"/>
      <c r="JM63" s="75"/>
      <c r="JN63" s="75"/>
      <c r="JO63" s="75"/>
      <c r="JP63" s="75"/>
      <c r="JQ63" s="75"/>
      <c r="JR63" s="75"/>
      <c r="JS63" s="75"/>
      <c r="JT63" s="75"/>
      <c r="JU63" s="75"/>
      <c r="JV63" s="75"/>
      <c r="JW63" s="75"/>
      <c r="JX63" s="75"/>
      <c r="JY63" s="75"/>
      <c r="JZ63" s="75"/>
      <c r="KA63" s="75"/>
      <c r="KB63" s="75"/>
      <c r="KC63" s="75"/>
      <c r="KD63" s="75"/>
      <c r="KE63" s="75"/>
      <c r="KF63" s="75"/>
      <c r="KG63" s="75"/>
      <c r="KH63" s="75"/>
      <c r="KI63" s="75"/>
      <c r="KJ63" s="75"/>
      <c r="KK63" s="75"/>
      <c r="KL63" s="75"/>
      <c r="KM63" s="75"/>
      <c r="KN63" s="75"/>
      <c r="KO63" s="75"/>
      <c r="KP63" s="75"/>
      <c r="KQ63" s="75"/>
      <c r="KR63" s="75"/>
      <c r="KS63" s="75"/>
      <c r="KT63" s="75"/>
      <c r="KU63" s="75"/>
      <c r="KV63" s="75"/>
      <c r="KW63" s="75"/>
      <c r="KX63" s="75"/>
      <c r="KY63" s="75"/>
      <c r="KZ63" s="75"/>
      <c r="LA63" s="75"/>
      <c r="LB63" s="75"/>
      <c r="LC63" s="75"/>
      <c r="LD63" s="75"/>
      <c r="LE63" s="75"/>
      <c r="LF63" s="75"/>
      <c r="LG63" s="75"/>
      <c r="LH63" s="75"/>
      <c r="LI63" s="75"/>
      <c r="LJ63" s="75"/>
      <c r="LK63" s="75"/>
      <c r="LL63" s="75"/>
      <c r="LM63" s="75"/>
      <c r="LN63" s="75"/>
      <c r="LO63" s="75"/>
      <c r="LP63" s="75"/>
      <c r="LQ63" s="75"/>
      <c r="LR63" s="75"/>
      <c r="LS63" s="75"/>
      <c r="LT63" s="75"/>
      <c r="LU63" s="75"/>
      <c r="LV63" s="75"/>
      <c r="LW63" s="75"/>
      <c r="LX63" s="75"/>
      <c r="LY63" s="75"/>
      <c r="LZ63" s="75"/>
      <c r="MA63" s="75"/>
      <c r="MB63" s="75"/>
      <c r="MC63" s="75"/>
      <c r="MD63" s="75"/>
      <c r="ME63" s="75"/>
      <c r="MF63" s="75"/>
      <c r="MG63" s="75"/>
      <c r="MH63" s="75"/>
      <c r="MI63" s="75"/>
      <c r="MJ63" s="75"/>
      <c r="MK63" s="75"/>
      <c r="ML63" s="75"/>
      <c r="MM63" s="75"/>
      <c r="MN63" s="75"/>
      <c r="MO63" s="75"/>
      <c r="MP63" s="75"/>
      <c r="MQ63" s="75"/>
      <c r="MR63" s="75"/>
      <c r="MS63" s="75"/>
      <c r="MT63" s="75"/>
      <c r="MU63" s="75"/>
      <c r="MV63" s="75"/>
      <c r="MW63" s="75"/>
      <c r="MX63" s="75"/>
      <c r="MY63" s="75"/>
      <c r="MZ63" s="75"/>
      <c r="NA63" s="75"/>
      <c r="NB63" s="75"/>
      <c r="NC63" s="75"/>
      <c r="ND63" s="75"/>
      <c r="NE63" s="75"/>
      <c r="NF63" s="75"/>
      <c r="NG63" s="75"/>
      <c r="NH63" s="75"/>
      <c r="NI63" s="75"/>
      <c r="NJ63" s="75"/>
      <c r="NK63" s="75"/>
      <c r="NL63" s="75"/>
      <c r="NM63" s="75"/>
      <c r="NN63" s="75"/>
      <c r="NO63" s="75"/>
      <c r="NP63" s="75"/>
      <c r="NQ63" s="75"/>
      <c r="NR63" s="75"/>
      <c r="NS63" s="75"/>
      <c r="NT63" s="75"/>
      <c r="NU63" s="75"/>
      <c r="NV63" s="75"/>
      <c r="NW63" s="75"/>
      <c r="NX63" s="75"/>
      <c r="NY63" s="75"/>
      <c r="NZ63" s="75"/>
      <c r="OA63" s="75"/>
      <c r="OB63" s="75"/>
      <c r="OC63" s="75"/>
      <c r="OD63" s="75"/>
      <c r="OE63" s="75"/>
      <c r="OF63" s="75"/>
      <c r="OG63" s="75"/>
      <c r="OH63" s="75"/>
      <c r="OI63" s="75"/>
      <c r="OJ63" s="75"/>
      <c r="OK63" s="75"/>
      <c r="OL63" s="75"/>
      <c r="OM63" s="75"/>
      <c r="ON63" s="75"/>
      <c r="OO63" s="75"/>
      <c r="OP63" s="75"/>
      <c r="OQ63" s="75"/>
      <c r="OR63" s="75"/>
      <c r="OS63" s="75"/>
      <c r="OT63" s="75"/>
      <c r="OU63" s="75"/>
      <c r="OV63" s="75"/>
      <c r="OW63" s="75"/>
      <c r="OX63" s="75"/>
      <c r="OY63" s="75"/>
      <c r="OZ63" s="75"/>
      <c r="PA63" s="75"/>
      <c r="PB63" s="75"/>
      <c r="PC63" s="75"/>
      <c r="PD63" s="75"/>
      <c r="PE63" s="75"/>
      <c r="PF63" s="75"/>
      <c r="PG63" s="75"/>
      <c r="PH63" s="75"/>
      <c r="PI63" s="75"/>
      <c r="PJ63" s="75"/>
      <c r="PK63" s="75"/>
    </row>
    <row r="64" spans="1:427" s="3" customFormat="1" x14ac:dyDescent="0.25">
      <c r="A64" s="67"/>
      <c r="B64" s="55"/>
      <c r="C64" s="17"/>
      <c r="D64" s="17"/>
      <c r="E64" s="16"/>
      <c r="F64" s="48"/>
      <c r="G64" s="17"/>
      <c r="H64" s="17"/>
      <c r="I64" s="17"/>
      <c r="J64" s="17"/>
      <c r="K64" s="18"/>
      <c r="L64" s="17"/>
      <c r="M64" s="68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  <c r="IE64" s="75"/>
      <c r="IF64" s="75"/>
      <c r="IG64" s="75"/>
      <c r="IH64" s="75"/>
      <c r="II64" s="75"/>
      <c r="IJ64" s="75"/>
      <c r="IK64" s="75"/>
      <c r="IL64" s="75"/>
      <c r="IM64" s="75"/>
      <c r="IN64" s="75"/>
      <c r="IO64" s="75"/>
      <c r="IP64" s="75"/>
      <c r="IQ64" s="75"/>
      <c r="IR64" s="75"/>
      <c r="IS64" s="75"/>
      <c r="IT64" s="75"/>
      <c r="IU64" s="75"/>
      <c r="IV64" s="75"/>
      <c r="IW64" s="75"/>
      <c r="IX64" s="75"/>
      <c r="IY64" s="75"/>
      <c r="IZ64" s="75"/>
      <c r="JA64" s="75"/>
      <c r="JB64" s="75"/>
      <c r="JC64" s="75"/>
      <c r="JD64" s="75"/>
      <c r="JE64" s="75"/>
      <c r="JF64" s="75"/>
      <c r="JG64" s="75"/>
      <c r="JH64" s="75"/>
      <c r="JI64" s="75"/>
      <c r="JJ64" s="75"/>
      <c r="JK64" s="75"/>
      <c r="JL64" s="75"/>
      <c r="JM64" s="75"/>
      <c r="JN64" s="75"/>
      <c r="JO64" s="75"/>
      <c r="JP64" s="75"/>
      <c r="JQ64" s="75"/>
      <c r="JR64" s="75"/>
      <c r="JS64" s="75"/>
      <c r="JT64" s="75"/>
      <c r="JU64" s="75"/>
      <c r="JV64" s="75"/>
      <c r="JW64" s="75"/>
      <c r="JX64" s="75"/>
      <c r="JY64" s="75"/>
      <c r="JZ64" s="75"/>
      <c r="KA64" s="75"/>
      <c r="KB64" s="75"/>
      <c r="KC64" s="75"/>
      <c r="KD64" s="75"/>
      <c r="KE64" s="75"/>
      <c r="KF64" s="75"/>
      <c r="KG64" s="75"/>
      <c r="KH64" s="75"/>
      <c r="KI64" s="75"/>
      <c r="KJ64" s="75"/>
      <c r="KK64" s="75"/>
      <c r="KL64" s="75"/>
      <c r="KM64" s="75"/>
      <c r="KN64" s="75"/>
      <c r="KO64" s="75"/>
      <c r="KP64" s="75"/>
      <c r="KQ64" s="75"/>
      <c r="KR64" s="75"/>
      <c r="KS64" s="75"/>
      <c r="KT64" s="75"/>
      <c r="KU64" s="75"/>
      <c r="KV64" s="75"/>
      <c r="KW64" s="75"/>
      <c r="KX64" s="75"/>
      <c r="KY64" s="75"/>
      <c r="KZ64" s="75"/>
      <c r="LA64" s="75"/>
      <c r="LB64" s="75"/>
      <c r="LC64" s="75"/>
      <c r="LD64" s="75"/>
      <c r="LE64" s="75"/>
      <c r="LF64" s="75"/>
      <c r="LG64" s="75"/>
      <c r="LH64" s="75"/>
      <c r="LI64" s="75"/>
      <c r="LJ64" s="75"/>
      <c r="LK64" s="75"/>
      <c r="LL64" s="75"/>
      <c r="LM64" s="75"/>
      <c r="LN64" s="75"/>
      <c r="LO64" s="75"/>
      <c r="LP64" s="75"/>
      <c r="LQ64" s="75"/>
      <c r="LR64" s="75"/>
      <c r="LS64" s="75"/>
      <c r="LT64" s="75"/>
      <c r="LU64" s="75"/>
      <c r="LV64" s="75"/>
      <c r="LW64" s="75"/>
      <c r="LX64" s="75"/>
      <c r="LY64" s="75"/>
      <c r="LZ64" s="75"/>
      <c r="MA64" s="75"/>
      <c r="MB64" s="75"/>
      <c r="MC64" s="75"/>
      <c r="MD64" s="75"/>
      <c r="ME64" s="75"/>
      <c r="MF64" s="75"/>
      <c r="MG64" s="75"/>
      <c r="MH64" s="75"/>
      <c r="MI64" s="75"/>
      <c r="MJ64" s="75"/>
      <c r="MK64" s="75"/>
      <c r="ML64" s="75"/>
      <c r="MM64" s="75"/>
      <c r="MN64" s="75"/>
      <c r="MO64" s="75"/>
      <c r="MP64" s="75"/>
      <c r="MQ64" s="75"/>
      <c r="MR64" s="75"/>
      <c r="MS64" s="75"/>
      <c r="MT64" s="75"/>
      <c r="MU64" s="75"/>
      <c r="MV64" s="75"/>
      <c r="MW64" s="75"/>
      <c r="MX64" s="75"/>
      <c r="MY64" s="75"/>
      <c r="MZ64" s="75"/>
      <c r="NA64" s="75"/>
      <c r="NB64" s="75"/>
      <c r="NC64" s="75"/>
      <c r="ND64" s="75"/>
      <c r="NE64" s="75"/>
      <c r="NF64" s="75"/>
      <c r="NG64" s="75"/>
      <c r="NH64" s="75"/>
      <c r="NI64" s="75"/>
      <c r="NJ64" s="75"/>
      <c r="NK64" s="75"/>
      <c r="NL64" s="75"/>
      <c r="NM64" s="75"/>
      <c r="NN64" s="75"/>
      <c r="NO64" s="75"/>
      <c r="NP64" s="75"/>
      <c r="NQ64" s="75"/>
      <c r="NR64" s="75"/>
      <c r="NS64" s="75"/>
      <c r="NT64" s="75"/>
      <c r="NU64" s="75"/>
      <c r="NV64" s="75"/>
      <c r="NW64" s="75"/>
      <c r="NX64" s="75"/>
      <c r="NY64" s="75"/>
      <c r="NZ64" s="75"/>
      <c r="OA64" s="75"/>
      <c r="OB64" s="75"/>
      <c r="OC64" s="75"/>
      <c r="OD64" s="75"/>
      <c r="OE64" s="75"/>
      <c r="OF64" s="75"/>
      <c r="OG64" s="75"/>
      <c r="OH64" s="75"/>
      <c r="OI64" s="75"/>
      <c r="OJ64" s="75"/>
      <c r="OK64" s="75"/>
      <c r="OL64" s="75"/>
      <c r="OM64" s="75"/>
      <c r="ON64" s="75"/>
      <c r="OO64" s="75"/>
      <c r="OP64" s="75"/>
      <c r="OQ64" s="75"/>
      <c r="OR64" s="75"/>
      <c r="OS64" s="75"/>
      <c r="OT64" s="75"/>
      <c r="OU64" s="75"/>
      <c r="OV64" s="75"/>
      <c r="OW64" s="75"/>
      <c r="OX64" s="75"/>
      <c r="OY64" s="75"/>
      <c r="OZ64" s="75"/>
      <c r="PA64" s="75"/>
      <c r="PB64" s="75"/>
      <c r="PC64" s="75"/>
      <c r="PD64" s="75"/>
      <c r="PE64" s="75"/>
      <c r="PF64" s="75"/>
      <c r="PG64" s="75"/>
      <c r="PH64" s="75"/>
      <c r="PI64" s="75"/>
      <c r="PJ64" s="75"/>
      <c r="PK64" s="75"/>
    </row>
    <row r="65" spans="1:427" s="3" customFormat="1" ht="15.75" thickBot="1" x14ac:dyDescent="0.3">
      <c r="A65" s="67"/>
      <c r="B65" s="16"/>
      <c r="C65" s="50"/>
      <c r="D65" s="50"/>
      <c r="E65" s="49"/>
      <c r="F65" s="51"/>
      <c r="G65" s="19"/>
      <c r="H65" s="19"/>
      <c r="I65" s="19"/>
      <c r="J65" s="19"/>
      <c r="K65" s="20"/>
      <c r="L65" s="17"/>
      <c r="M65" s="68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  <c r="IE65" s="75"/>
      <c r="IF65" s="75"/>
      <c r="IG65" s="75"/>
      <c r="IH65" s="75"/>
      <c r="II65" s="75"/>
      <c r="IJ65" s="75"/>
      <c r="IK65" s="75"/>
      <c r="IL65" s="75"/>
      <c r="IM65" s="75"/>
      <c r="IN65" s="75"/>
      <c r="IO65" s="75"/>
      <c r="IP65" s="75"/>
      <c r="IQ65" s="75"/>
      <c r="IR65" s="75"/>
      <c r="IS65" s="75"/>
      <c r="IT65" s="75"/>
      <c r="IU65" s="75"/>
      <c r="IV65" s="75"/>
      <c r="IW65" s="75"/>
      <c r="IX65" s="75"/>
      <c r="IY65" s="75"/>
      <c r="IZ65" s="75"/>
      <c r="JA65" s="75"/>
      <c r="JB65" s="75"/>
      <c r="JC65" s="75"/>
      <c r="JD65" s="75"/>
      <c r="JE65" s="75"/>
      <c r="JF65" s="75"/>
      <c r="JG65" s="75"/>
      <c r="JH65" s="75"/>
      <c r="JI65" s="75"/>
      <c r="JJ65" s="75"/>
      <c r="JK65" s="75"/>
      <c r="JL65" s="75"/>
      <c r="JM65" s="75"/>
      <c r="JN65" s="75"/>
      <c r="JO65" s="75"/>
      <c r="JP65" s="75"/>
      <c r="JQ65" s="75"/>
      <c r="JR65" s="75"/>
      <c r="JS65" s="75"/>
      <c r="JT65" s="75"/>
      <c r="JU65" s="75"/>
      <c r="JV65" s="75"/>
      <c r="JW65" s="75"/>
      <c r="JX65" s="75"/>
      <c r="JY65" s="75"/>
      <c r="JZ65" s="75"/>
      <c r="KA65" s="75"/>
      <c r="KB65" s="75"/>
      <c r="KC65" s="75"/>
      <c r="KD65" s="75"/>
      <c r="KE65" s="75"/>
      <c r="KF65" s="75"/>
      <c r="KG65" s="75"/>
      <c r="KH65" s="75"/>
      <c r="KI65" s="75"/>
      <c r="KJ65" s="75"/>
      <c r="KK65" s="75"/>
      <c r="KL65" s="75"/>
      <c r="KM65" s="75"/>
      <c r="KN65" s="75"/>
      <c r="KO65" s="75"/>
      <c r="KP65" s="75"/>
      <c r="KQ65" s="75"/>
      <c r="KR65" s="75"/>
      <c r="KS65" s="75"/>
      <c r="KT65" s="75"/>
      <c r="KU65" s="75"/>
      <c r="KV65" s="75"/>
      <c r="KW65" s="75"/>
      <c r="KX65" s="75"/>
      <c r="KY65" s="75"/>
      <c r="KZ65" s="75"/>
      <c r="LA65" s="75"/>
      <c r="LB65" s="75"/>
      <c r="LC65" s="75"/>
      <c r="LD65" s="75"/>
      <c r="LE65" s="75"/>
      <c r="LF65" s="75"/>
      <c r="LG65" s="75"/>
      <c r="LH65" s="75"/>
      <c r="LI65" s="75"/>
      <c r="LJ65" s="75"/>
      <c r="LK65" s="75"/>
      <c r="LL65" s="75"/>
      <c r="LM65" s="75"/>
      <c r="LN65" s="75"/>
      <c r="LO65" s="75"/>
      <c r="LP65" s="75"/>
      <c r="LQ65" s="75"/>
      <c r="LR65" s="75"/>
      <c r="LS65" s="75"/>
      <c r="LT65" s="75"/>
      <c r="LU65" s="75"/>
      <c r="LV65" s="75"/>
      <c r="LW65" s="75"/>
      <c r="LX65" s="75"/>
      <c r="LY65" s="75"/>
      <c r="LZ65" s="75"/>
      <c r="MA65" s="75"/>
      <c r="MB65" s="75"/>
      <c r="MC65" s="75"/>
      <c r="MD65" s="75"/>
      <c r="ME65" s="75"/>
      <c r="MF65" s="75"/>
      <c r="MG65" s="75"/>
      <c r="MH65" s="75"/>
      <c r="MI65" s="75"/>
      <c r="MJ65" s="75"/>
      <c r="MK65" s="75"/>
      <c r="ML65" s="75"/>
      <c r="MM65" s="75"/>
      <c r="MN65" s="75"/>
      <c r="MO65" s="75"/>
      <c r="MP65" s="75"/>
      <c r="MQ65" s="75"/>
      <c r="MR65" s="75"/>
      <c r="MS65" s="75"/>
      <c r="MT65" s="75"/>
      <c r="MU65" s="75"/>
      <c r="MV65" s="75"/>
      <c r="MW65" s="75"/>
      <c r="MX65" s="75"/>
      <c r="MY65" s="75"/>
      <c r="MZ65" s="75"/>
      <c r="NA65" s="75"/>
      <c r="NB65" s="75"/>
      <c r="NC65" s="75"/>
      <c r="ND65" s="75"/>
      <c r="NE65" s="75"/>
      <c r="NF65" s="75"/>
      <c r="NG65" s="75"/>
      <c r="NH65" s="75"/>
      <c r="NI65" s="75"/>
      <c r="NJ65" s="75"/>
      <c r="NK65" s="75"/>
      <c r="NL65" s="75"/>
      <c r="NM65" s="75"/>
      <c r="NN65" s="75"/>
      <c r="NO65" s="75"/>
      <c r="NP65" s="75"/>
      <c r="NQ65" s="75"/>
      <c r="NR65" s="75"/>
      <c r="NS65" s="75"/>
      <c r="NT65" s="75"/>
      <c r="NU65" s="75"/>
      <c r="NV65" s="75"/>
      <c r="NW65" s="75"/>
      <c r="NX65" s="75"/>
      <c r="NY65" s="75"/>
      <c r="NZ65" s="75"/>
      <c r="OA65" s="75"/>
      <c r="OB65" s="75"/>
      <c r="OC65" s="75"/>
      <c r="OD65" s="75"/>
      <c r="OE65" s="75"/>
      <c r="OF65" s="75"/>
      <c r="OG65" s="75"/>
      <c r="OH65" s="75"/>
      <c r="OI65" s="75"/>
      <c r="OJ65" s="75"/>
      <c r="OK65" s="75"/>
      <c r="OL65" s="75"/>
      <c r="OM65" s="75"/>
      <c r="ON65" s="75"/>
      <c r="OO65" s="75"/>
      <c r="OP65" s="75"/>
      <c r="OQ65" s="75"/>
      <c r="OR65" s="75"/>
      <c r="OS65" s="75"/>
      <c r="OT65" s="75"/>
      <c r="OU65" s="75"/>
      <c r="OV65" s="75"/>
      <c r="OW65" s="75"/>
      <c r="OX65" s="75"/>
      <c r="OY65" s="75"/>
      <c r="OZ65" s="75"/>
      <c r="PA65" s="75"/>
      <c r="PB65" s="75"/>
      <c r="PC65" s="75"/>
      <c r="PD65" s="75"/>
      <c r="PE65" s="75"/>
      <c r="PF65" s="75"/>
      <c r="PG65" s="75"/>
      <c r="PH65" s="75"/>
      <c r="PI65" s="75"/>
      <c r="PJ65" s="75"/>
      <c r="PK65" s="75"/>
    </row>
    <row r="66" spans="1:427" s="3" customFormat="1" ht="15.75" thickTop="1" x14ac:dyDescent="0.25">
      <c r="A66" s="67"/>
      <c r="B66" s="16"/>
      <c r="C66" s="17"/>
      <c r="D66" s="17"/>
      <c r="E66" s="16"/>
      <c r="F66" s="16"/>
      <c r="G66" s="17"/>
      <c r="H66" s="17"/>
      <c r="I66" s="17"/>
      <c r="J66" s="17"/>
      <c r="K66" s="17"/>
      <c r="L66" s="17"/>
      <c r="M66" s="68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  <c r="IV66" s="75"/>
      <c r="IW66" s="75"/>
      <c r="IX66" s="75"/>
      <c r="IY66" s="75"/>
      <c r="IZ66" s="75"/>
      <c r="JA66" s="75"/>
      <c r="JB66" s="75"/>
      <c r="JC66" s="75"/>
      <c r="JD66" s="75"/>
      <c r="JE66" s="75"/>
      <c r="JF66" s="75"/>
      <c r="JG66" s="75"/>
      <c r="JH66" s="75"/>
      <c r="JI66" s="75"/>
      <c r="JJ66" s="75"/>
      <c r="JK66" s="75"/>
      <c r="JL66" s="75"/>
      <c r="JM66" s="75"/>
      <c r="JN66" s="75"/>
      <c r="JO66" s="75"/>
      <c r="JP66" s="75"/>
      <c r="JQ66" s="75"/>
      <c r="JR66" s="75"/>
      <c r="JS66" s="75"/>
      <c r="JT66" s="75"/>
      <c r="JU66" s="75"/>
      <c r="JV66" s="75"/>
      <c r="JW66" s="75"/>
      <c r="JX66" s="75"/>
      <c r="JY66" s="75"/>
      <c r="JZ66" s="75"/>
      <c r="KA66" s="75"/>
      <c r="KB66" s="75"/>
      <c r="KC66" s="75"/>
      <c r="KD66" s="75"/>
      <c r="KE66" s="75"/>
      <c r="KF66" s="75"/>
      <c r="KG66" s="75"/>
      <c r="KH66" s="75"/>
      <c r="KI66" s="75"/>
      <c r="KJ66" s="75"/>
      <c r="KK66" s="75"/>
      <c r="KL66" s="75"/>
      <c r="KM66" s="75"/>
      <c r="KN66" s="75"/>
      <c r="KO66" s="75"/>
      <c r="KP66" s="75"/>
      <c r="KQ66" s="75"/>
      <c r="KR66" s="75"/>
      <c r="KS66" s="75"/>
      <c r="KT66" s="75"/>
      <c r="KU66" s="75"/>
      <c r="KV66" s="75"/>
      <c r="KW66" s="75"/>
      <c r="KX66" s="75"/>
      <c r="KY66" s="75"/>
      <c r="KZ66" s="75"/>
      <c r="LA66" s="75"/>
      <c r="LB66" s="75"/>
      <c r="LC66" s="75"/>
      <c r="LD66" s="75"/>
      <c r="LE66" s="75"/>
      <c r="LF66" s="75"/>
      <c r="LG66" s="75"/>
      <c r="LH66" s="75"/>
      <c r="LI66" s="75"/>
      <c r="LJ66" s="75"/>
      <c r="LK66" s="75"/>
      <c r="LL66" s="75"/>
      <c r="LM66" s="75"/>
      <c r="LN66" s="75"/>
      <c r="LO66" s="75"/>
      <c r="LP66" s="75"/>
      <c r="LQ66" s="75"/>
      <c r="LR66" s="75"/>
      <c r="LS66" s="75"/>
      <c r="LT66" s="75"/>
      <c r="LU66" s="75"/>
      <c r="LV66" s="75"/>
      <c r="LW66" s="75"/>
      <c r="LX66" s="75"/>
      <c r="LY66" s="75"/>
      <c r="LZ66" s="75"/>
      <c r="MA66" s="75"/>
      <c r="MB66" s="75"/>
      <c r="MC66" s="75"/>
      <c r="MD66" s="75"/>
      <c r="ME66" s="75"/>
      <c r="MF66" s="75"/>
      <c r="MG66" s="75"/>
      <c r="MH66" s="75"/>
      <c r="MI66" s="75"/>
      <c r="MJ66" s="75"/>
      <c r="MK66" s="75"/>
      <c r="ML66" s="75"/>
      <c r="MM66" s="75"/>
      <c r="MN66" s="75"/>
      <c r="MO66" s="75"/>
      <c r="MP66" s="75"/>
      <c r="MQ66" s="75"/>
      <c r="MR66" s="75"/>
      <c r="MS66" s="75"/>
      <c r="MT66" s="75"/>
      <c r="MU66" s="75"/>
      <c r="MV66" s="75"/>
      <c r="MW66" s="75"/>
      <c r="MX66" s="75"/>
      <c r="MY66" s="75"/>
      <c r="MZ66" s="75"/>
      <c r="NA66" s="75"/>
      <c r="NB66" s="75"/>
      <c r="NC66" s="75"/>
      <c r="ND66" s="75"/>
      <c r="NE66" s="75"/>
      <c r="NF66" s="75"/>
      <c r="NG66" s="75"/>
      <c r="NH66" s="75"/>
      <c r="NI66" s="75"/>
      <c r="NJ66" s="75"/>
      <c r="NK66" s="75"/>
      <c r="NL66" s="75"/>
      <c r="NM66" s="75"/>
      <c r="NN66" s="75"/>
      <c r="NO66" s="75"/>
      <c r="NP66" s="75"/>
      <c r="NQ66" s="75"/>
      <c r="NR66" s="75"/>
      <c r="NS66" s="75"/>
      <c r="NT66" s="75"/>
      <c r="NU66" s="75"/>
      <c r="NV66" s="75"/>
      <c r="NW66" s="75"/>
      <c r="NX66" s="75"/>
      <c r="NY66" s="75"/>
      <c r="NZ66" s="75"/>
      <c r="OA66" s="75"/>
      <c r="OB66" s="75"/>
      <c r="OC66" s="75"/>
      <c r="OD66" s="75"/>
      <c r="OE66" s="75"/>
      <c r="OF66" s="75"/>
      <c r="OG66" s="75"/>
      <c r="OH66" s="75"/>
      <c r="OI66" s="75"/>
      <c r="OJ66" s="75"/>
      <c r="OK66" s="75"/>
      <c r="OL66" s="75"/>
      <c r="OM66" s="75"/>
      <c r="ON66" s="75"/>
      <c r="OO66" s="75"/>
      <c r="OP66" s="75"/>
      <c r="OQ66" s="75"/>
      <c r="OR66" s="75"/>
      <c r="OS66" s="75"/>
      <c r="OT66" s="75"/>
      <c r="OU66" s="75"/>
      <c r="OV66" s="75"/>
      <c r="OW66" s="75"/>
      <c r="OX66" s="75"/>
      <c r="OY66" s="75"/>
      <c r="OZ66" s="75"/>
      <c r="PA66" s="75"/>
      <c r="PB66" s="75"/>
      <c r="PC66" s="75"/>
      <c r="PD66" s="75"/>
      <c r="PE66" s="75"/>
      <c r="PF66" s="75"/>
      <c r="PG66" s="75"/>
      <c r="PH66" s="75"/>
      <c r="PI66" s="75"/>
      <c r="PJ66" s="75"/>
      <c r="PK66" s="75"/>
    </row>
    <row r="67" spans="1:427" s="3" customFormat="1" x14ac:dyDescent="0.25">
      <c r="A67" s="67"/>
      <c r="B67" s="16"/>
      <c r="C67" s="17"/>
      <c r="D67" s="17"/>
      <c r="E67" s="16"/>
      <c r="F67" s="16"/>
      <c r="G67" s="17"/>
      <c r="H67" s="17"/>
      <c r="I67" s="17"/>
      <c r="J67" s="17"/>
      <c r="K67" s="17"/>
      <c r="L67" s="17"/>
      <c r="M67" s="68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  <c r="IV67" s="75"/>
      <c r="IW67" s="75"/>
      <c r="IX67" s="75"/>
      <c r="IY67" s="75"/>
      <c r="IZ67" s="75"/>
      <c r="JA67" s="75"/>
      <c r="JB67" s="75"/>
      <c r="JC67" s="75"/>
      <c r="JD67" s="75"/>
      <c r="JE67" s="75"/>
      <c r="JF67" s="75"/>
      <c r="JG67" s="75"/>
      <c r="JH67" s="75"/>
      <c r="JI67" s="75"/>
      <c r="JJ67" s="75"/>
      <c r="JK67" s="75"/>
      <c r="JL67" s="75"/>
      <c r="JM67" s="75"/>
      <c r="JN67" s="75"/>
      <c r="JO67" s="75"/>
      <c r="JP67" s="75"/>
      <c r="JQ67" s="75"/>
      <c r="JR67" s="75"/>
      <c r="JS67" s="75"/>
      <c r="JT67" s="75"/>
      <c r="JU67" s="75"/>
      <c r="JV67" s="75"/>
      <c r="JW67" s="75"/>
      <c r="JX67" s="75"/>
      <c r="JY67" s="75"/>
      <c r="JZ67" s="75"/>
      <c r="KA67" s="75"/>
      <c r="KB67" s="75"/>
      <c r="KC67" s="75"/>
      <c r="KD67" s="75"/>
      <c r="KE67" s="75"/>
      <c r="KF67" s="75"/>
      <c r="KG67" s="75"/>
      <c r="KH67" s="75"/>
      <c r="KI67" s="75"/>
      <c r="KJ67" s="75"/>
      <c r="KK67" s="75"/>
      <c r="KL67" s="75"/>
      <c r="KM67" s="75"/>
      <c r="KN67" s="75"/>
      <c r="KO67" s="75"/>
      <c r="KP67" s="75"/>
      <c r="KQ67" s="75"/>
      <c r="KR67" s="75"/>
      <c r="KS67" s="75"/>
      <c r="KT67" s="75"/>
      <c r="KU67" s="75"/>
      <c r="KV67" s="75"/>
      <c r="KW67" s="75"/>
      <c r="KX67" s="75"/>
      <c r="KY67" s="75"/>
      <c r="KZ67" s="75"/>
      <c r="LA67" s="75"/>
      <c r="LB67" s="75"/>
      <c r="LC67" s="75"/>
      <c r="LD67" s="75"/>
      <c r="LE67" s="75"/>
      <c r="LF67" s="75"/>
      <c r="LG67" s="75"/>
      <c r="LH67" s="75"/>
      <c r="LI67" s="75"/>
      <c r="LJ67" s="75"/>
      <c r="LK67" s="75"/>
      <c r="LL67" s="75"/>
      <c r="LM67" s="75"/>
      <c r="LN67" s="75"/>
      <c r="LO67" s="75"/>
      <c r="LP67" s="75"/>
      <c r="LQ67" s="75"/>
      <c r="LR67" s="75"/>
      <c r="LS67" s="75"/>
      <c r="LT67" s="75"/>
      <c r="LU67" s="75"/>
      <c r="LV67" s="75"/>
      <c r="LW67" s="75"/>
      <c r="LX67" s="75"/>
      <c r="LY67" s="75"/>
      <c r="LZ67" s="75"/>
      <c r="MA67" s="75"/>
      <c r="MB67" s="75"/>
      <c r="MC67" s="75"/>
      <c r="MD67" s="75"/>
      <c r="ME67" s="75"/>
      <c r="MF67" s="75"/>
      <c r="MG67" s="75"/>
      <c r="MH67" s="75"/>
      <c r="MI67" s="75"/>
      <c r="MJ67" s="75"/>
      <c r="MK67" s="75"/>
      <c r="ML67" s="75"/>
      <c r="MM67" s="75"/>
      <c r="MN67" s="75"/>
      <c r="MO67" s="75"/>
      <c r="MP67" s="75"/>
      <c r="MQ67" s="75"/>
      <c r="MR67" s="75"/>
      <c r="MS67" s="75"/>
      <c r="MT67" s="75"/>
      <c r="MU67" s="75"/>
      <c r="MV67" s="75"/>
      <c r="MW67" s="75"/>
      <c r="MX67" s="75"/>
      <c r="MY67" s="75"/>
      <c r="MZ67" s="75"/>
      <c r="NA67" s="75"/>
      <c r="NB67" s="75"/>
      <c r="NC67" s="75"/>
      <c r="ND67" s="75"/>
      <c r="NE67" s="75"/>
      <c r="NF67" s="75"/>
      <c r="NG67" s="75"/>
      <c r="NH67" s="75"/>
      <c r="NI67" s="75"/>
      <c r="NJ67" s="75"/>
      <c r="NK67" s="75"/>
      <c r="NL67" s="75"/>
      <c r="NM67" s="75"/>
      <c r="NN67" s="75"/>
      <c r="NO67" s="75"/>
      <c r="NP67" s="75"/>
      <c r="NQ67" s="75"/>
      <c r="NR67" s="75"/>
      <c r="NS67" s="75"/>
      <c r="NT67" s="75"/>
      <c r="NU67" s="75"/>
      <c r="NV67" s="75"/>
      <c r="NW67" s="75"/>
      <c r="NX67" s="75"/>
      <c r="NY67" s="75"/>
      <c r="NZ67" s="75"/>
      <c r="OA67" s="75"/>
      <c r="OB67" s="75"/>
      <c r="OC67" s="75"/>
      <c r="OD67" s="75"/>
      <c r="OE67" s="75"/>
      <c r="OF67" s="75"/>
      <c r="OG67" s="75"/>
      <c r="OH67" s="75"/>
      <c r="OI67" s="75"/>
      <c r="OJ67" s="75"/>
      <c r="OK67" s="75"/>
      <c r="OL67" s="75"/>
      <c r="OM67" s="75"/>
      <c r="ON67" s="75"/>
      <c r="OO67" s="75"/>
      <c r="OP67" s="75"/>
      <c r="OQ67" s="75"/>
      <c r="OR67" s="75"/>
      <c r="OS67" s="75"/>
      <c r="OT67" s="75"/>
      <c r="OU67" s="75"/>
      <c r="OV67" s="75"/>
      <c r="OW67" s="75"/>
      <c r="OX67" s="75"/>
      <c r="OY67" s="75"/>
      <c r="OZ67" s="75"/>
      <c r="PA67" s="75"/>
      <c r="PB67" s="75"/>
      <c r="PC67" s="75"/>
      <c r="PD67" s="75"/>
      <c r="PE67" s="75"/>
      <c r="PF67" s="75"/>
      <c r="PG67" s="75"/>
      <c r="PH67" s="75"/>
      <c r="PI67" s="75"/>
      <c r="PJ67" s="75"/>
      <c r="PK67" s="75"/>
    </row>
    <row r="68" spans="1:427" s="3" customFormat="1" x14ac:dyDescent="0.25">
      <c r="A68" s="67"/>
      <c r="B68" s="16"/>
      <c r="C68" s="17"/>
      <c r="D68" s="17"/>
      <c r="E68" s="16"/>
      <c r="F68" s="16"/>
      <c r="G68" s="17"/>
      <c r="H68" s="17"/>
      <c r="I68" s="17"/>
      <c r="J68" s="17"/>
      <c r="K68" s="17"/>
      <c r="L68" s="17"/>
      <c r="M68" s="68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  <c r="IV68" s="75"/>
      <c r="IW68" s="75"/>
      <c r="IX68" s="75"/>
      <c r="IY68" s="75"/>
      <c r="IZ68" s="75"/>
      <c r="JA68" s="75"/>
      <c r="JB68" s="75"/>
      <c r="JC68" s="75"/>
      <c r="JD68" s="75"/>
      <c r="JE68" s="75"/>
      <c r="JF68" s="75"/>
      <c r="JG68" s="75"/>
      <c r="JH68" s="75"/>
      <c r="JI68" s="75"/>
      <c r="JJ68" s="75"/>
      <c r="JK68" s="75"/>
      <c r="JL68" s="75"/>
      <c r="JM68" s="75"/>
      <c r="JN68" s="75"/>
      <c r="JO68" s="75"/>
      <c r="JP68" s="75"/>
      <c r="JQ68" s="75"/>
      <c r="JR68" s="75"/>
      <c r="JS68" s="75"/>
      <c r="JT68" s="75"/>
      <c r="JU68" s="75"/>
      <c r="JV68" s="75"/>
      <c r="JW68" s="75"/>
      <c r="JX68" s="75"/>
      <c r="JY68" s="75"/>
      <c r="JZ68" s="75"/>
      <c r="KA68" s="75"/>
      <c r="KB68" s="75"/>
      <c r="KC68" s="75"/>
      <c r="KD68" s="75"/>
      <c r="KE68" s="75"/>
      <c r="KF68" s="75"/>
      <c r="KG68" s="75"/>
      <c r="KH68" s="75"/>
      <c r="KI68" s="75"/>
      <c r="KJ68" s="75"/>
      <c r="KK68" s="75"/>
      <c r="KL68" s="75"/>
      <c r="KM68" s="75"/>
      <c r="KN68" s="75"/>
      <c r="KO68" s="75"/>
      <c r="KP68" s="75"/>
      <c r="KQ68" s="75"/>
      <c r="KR68" s="75"/>
      <c r="KS68" s="75"/>
      <c r="KT68" s="75"/>
      <c r="KU68" s="75"/>
      <c r="KV68" s="75"/>
      <c r="KW68" s="75"/>
      <c r="KX68" s="75"/>
      <c r="KY68" s="75"/>
      <c r="KZ68" s="75"/>
      <c r="LA68" s="75"/>
      <c r="LB68" s="75"/>
      <c r="LC68" s="75"/>
      <c r="LD68" s="75"/>
      <c r="LE68" s="75"/>
      <c r="LF68" s="75"/>
      <c r="LG68" s="75"/>
      <c r="LH68" s="75"/>
      <c r="LI68" s="75"/>
      <c r="LJ68" s="75"/>
      <c r="LK68" s="75"/>
      <c r="LL68" s="75"/>
      <c r="LM68" s="75"/>
      <c r="LN68" s="75"/>
      <c r="LO68" s="75"/>
      <c r="LP68" s="75"/>
      <c r="LQ68" s="75"/>
      <c r="LR68" s="75"/>
      <c r="LS68" s="75"/>
      <c r="LT68" s="75"/>
      <c r="LU68" s="75"/>
      <c r="LV68" s="75"/>
      <c r="LW68" s="75"/>
      <c r="LX68" s="75"/>
      <c r="LY68" s="75"/>
      <c r="LZ68" s="75"/>
      <c r="MA68" s="75"/>
      <c r="MB68" s="75"/>
      <c r="MC68" s="75"/>
      <c r="MD68" s="75"/>
      <c r="ME68" s="75"/>
      <c r="MF68" s="75"/>
      <c r="MG68" s="75"/>
      <c r="MH68" s="75"/>
      <c r="MI68" s="75"/>
      <c r="MJ68" s="75"/>
      <c r="MK68" s="75"/>
      <c r="ML68" s="75"/>
      <c r="MM68" s="75"/>
      <c r="MN68" s="75"/>
      <c r="MO68" s="75"/>
      <c r="MP68" s="75"/>
      <c r="MQ68" s="75"/>
      <c r="MR68" s="75"/>
      <c r="MS68" s="75"/>
      <c r="MT68" s="75"/>
      <c r="MU68" s="75"/>
      <c r="MV68" s="75"/>
      <c r="MW68" s="75"/>
      <c r="MX68" s="75"/>
      <c r="MY68" s="75"/>
      <c r="MZ68" s="75"/>
      <c r="NA68" s="75"/>
      <c r="NB68" s="75"/>
      <c r="NC68" s="75"/>
      <c r="ND68" s="75"/>
      <c r="NE68" s="75"/>
      <c r="NF68" s="75"/>
      <c r="NG68" s="75"/>
      <c r="NH68" s="75"/>
      <c r="NI68" s="75"/>
      <c r="NJ68" s="75"/>
      <c r="NK68" s="75"/>
      <c r="NL68" s="75"/>
      <c r="NM68" s="75"/>
      <c r="NN68" s="75"/>
      <c r="NO68" s="75"/>
      <c r="NP68" s="75"/>
      <c r="NQ68" s="75"/>
      <c r="NR68" s="75"/>
      <c r="NS68" s="75"/>
      <c r="NT68" s="75"/>
      <c r="NU68" s="75"/>
      <c r="NV68" s="75"/>
      <c r="NW68" s="75"/>
      <c r="NX68" s="75"/>
      <c r="NY68" s="75"/>
      <c r="NZ68" s="75"/>
      <c r="OA68" s="75"/>
      <c r="OB68" s="75"/>
      <c r="OC68" s="75"/>
      <c r="OD68" s="75"/>
      <c r="OE68" s="75"/>
      <c r="OF68" s="75"/>
      <c r="OG68" s="75"/>
      <c r="OH68" s="75"/>
      <c r="OI68" s="75"/>
      <c r="OJ68" s="75"/>
      <c r="OK68" s="75"/>
      <c r="OL68" s="75"/>
      <c r="OM68" s="75"/>
      <c r="ON68" s="75"/>
      <c r="OO68" s="75"/>
      <c r="OP68" s="75"/>
      <c r="OQ68" s="75"/>
      <c r="OR68" s="75"/>
      <c r="OS68" s="75"/>
      <c r="OT68" s="75"/>
      <c r="OU68" s="75"/>
      <c r="OV68" s="75"/>
      <c r="OW68" s="75"/>
      <c r="OX68" s="75"/>
      <c r="OY68" s="75"/>
      <c r="OZ68" s="75"/>
      <c r="PA68" s="75"/>
      <c r="PB68" s="75"/>
      <c r="PC68" s="75"/>
      <c r="PD68" s="75"/>
      <c r="PE68" s="75"/>
      <c r="PF68" s="75"/>
      <c r="PG68" s="75"/>
      <c r="PH68" s="75"/>
      <c r="PI68" s="75"/>
      <c r="PJ68" s="75"/>
      <c r="PK68" s="75"/>
    </row>
    <row r="69" spans="1:427" s="3" customFormat="1" ht="15.75" thickBot="1" x14ac:dyDescent="0.3">
      <c r="A69" s="71"/>
      <c r="B69" s="72"/>
      <c r="C69" s="73"/>
      <c r="D69" s="73"/>
      <c r="E69" s="72"/>
      <c r="F69" s="72"/>
      <c r="G69" s="73"/>
      <c r="H69" s="73"/>
      <c r="I69" s="73"/>
      <c r="J69" s="73"/>
      <c r="K69" s="73"/>
      <c r="L69" s="73"/>
      <c r="M69" s="74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  <c r="IV69" s="75"/>
      <c r="IW69" s="75"/>
      <c r="IX69" s="75"/>
      <c r="IY69" s="75"/>
      <c r="IZ69" s="75"/>
      <c r="JA69" s="75"/>
      <c r="JB69" s="75"/>
      <c r="JC69" s="75"/>
      <c r="JD69" s="75"/>
      <c r="JE69" s="75"/>
      <c r="JF69" s="75"/>
      <c r="JG69" s="75"/>
      <c r="JH69" s="75"/>
      <c r="JI69" s="75"/>
      <c r="JJ69" s="75"/>
      <c r="JK69" s="75"/>
      <c r="JL69" s="75"/>
      <c r="JM69" s="75"/>
      <c r="JN69" s="75"/>
      <c r="JO69" s="75"/>
      <c r="JP69" s="75"/>
      <c r="JQ69" s="75"/>
      <c r="JR69" s="75"/>
      <c r="JS69" s="75"/>
      <c r="JT69" s="75"/>
      <c r="JU69" s="75"/>
      <c r="JV69" s="75"/>
      <c r="JW69" s="75"/>
      <c r="JX69" s="75"/>
      <c r="JY69" s="75"/>
      <c r="JZ69" s="75"/>
      <c r="KA69" s="75"/>
      <c r="KB69" s="75"/>
      <c r="KC69" s="75"/>
      <c r="KD69" s="75"/>
      <c r="KE69" s="75"/>
      <c r="KF69" s="75"/>
      <c r="KG69" s="75"/>
      <c r="KH69" s="75"/>
      <c r="KI69" s="75"/>
      <c r="KJ69" s="75"/>
      <c r="KK69" s="75"/>
      <c r="KL69" s="75"/>
      <c r="KM69" s="75"/>
      <c r="KN69" s="75"/>
      <c r="KO69" s="75"/>
      <c r="KP69" s="75"/>
      <c r="KQ69" s="75"/>
      <c r="KR69" s="75"/>
      <c r="KS69" s="75"/>
      <c r="KT69" s="75"/>
      <c r="KU69" s="75"/>
      <c r="KV69" s="75"/>
      <c r="KW69" s="75"/>
      <c r="KX69" s="75"/>
      <c r="KY69" s="75"/>
      <c r="KZ69" s="75"/>
      <c r="LA69" s="75"/>
      <c r="LB69" s="75"/>
      <c r="LC69" s="75"/>
      <c r="LD69" s="75"/>
      <c r="LE69" s="75"/>
      <c r="LF69" s="75"/>
      <c r="LG69" s="75"/>
      <c r="LH69" s="75"/>
      <c r="LI69" s="75"/>
      <c r="LJ69" s="75"/>
      <c r="LK69" s="75"/>
      <c r="LL69" s="75"/>
      <c r="LM69" s="75"/>
      <c r="LN69" s="75"/>
      <c r="LO69" s="75"/>
      <c r="LP69" s="75"/>
      <c r="LQ69" s="75"/>
      <c r="LR69" s="75"/>
      <c r="LS69" s="75"/>
      <c r="LT69" s="75"/>
      <c r="LU69" s="75"/>
      <c r="LV69" s="75"/>
      <c r="LW69" s="75"/>
      <c r="LX69" s="75"/>
      <c r="LY69" s="75"/>
      <c r="LZ69" s="75"/>
      <c r="MA69" s="75"/>
      <c r="MB69" s="75"/>
      <c r="MC69" s="75"/>
      <c r="MD69" s="75"/>
      <c r="ME69" s="75"/>
      <c r="MF69" s="75"/>
      <c r="MG69" s="75"/>
      <c r="MH69" s="75"/>
      <c r="MI69" s="75"/>
      <c r="MJ69" s="75"/>
      <c r="MK69" s="75"/>
      <c r="ML69" s="75"/>
      <c r="MM69" s="75"/>
      <c r="MN69" s="75"/>
      <c r="MO69" s="75"/>
      <c r="MP69" s="75"/>
      <c r="MQ69" s="75"/>
      <c r="MR69" s="75"/>
      <c r="MS69" s="75"/>
      <c r="MT69" s="75"/>
      <c r="MU69" s="75"/>
      <c r="MV69" s="75"/>
      <c r="MW69" s="75"/>
      <c r="MX69" s="75"/>
      <c r="MY69" s="75"/>
      <c r="MZ69" s="75"/>
      <c r="NA69" s="75"/>
      <c r="NB69" s="75"/>
      <c r="NC69" s="75"/>
      <c r="ND69" s="75"/>
      <c r="NE69" s="75"/>
      <c r="NF69" s="75"/>
      <c r="NG69" s="75"/>
      <c r="NH69" s="75"/>
      <c r="NI69" s="75"/>
      <c r="NJ69" s="75"/>
      <c r="NK69" s="75"/>
      <c r="NL69" s="75"/>
      <c r="NM69" s="75"/>
      <c r="NN69" s="75"/>
      <c r="NO69" s="75"/>
      <c r="NP69" s="75"/>
      <c r="NQ69" s="75"/>
      <c r="NR69" s="75"/>
      <c r="NS69" s="75"/>
      <c r="NT69" s="75"/>
      <c r="NU69" s="75"/>
      <c r="NV69" s="75"/>
      <c r="NW69" s="75"/>
      <c r="NX69" s="75"/>
      <c r="NY69" s="75"/>
      <c r="NZ69" s="75"/>
      <c r="OA69" s="75"/>
      <c r="OB69" s="75"/>
      <c r="OC69" s="75"/>
      <c r="OD69" s="75"/>
      <c r="OE69" s="75"/>
      <c r="OF69" s="75"/>
      <c r="OG69" s="75"/>
      <c r="OH69" s="75"/>
      <c r="OI69" s="75"/>
      <c r="OJ69" s="75"/>
      <c r="OK69" s="75"/>
      <c r="OL69" s="75"/>
      <c r="OM69" s="75"/>
      <c r="ON69" s="75"/>
      <c r="OO69" s="75"/>
      <c r="OP69" s="75"/>
      <c r="OQ69" s="75"/>
      <c r="OR69" s="75"/>
      <c r="OS69" s="75"/>
      <c r="OT69" s="75"/>
      <c r="OU69" s="75"/>
      <c r="OV69" s="75"/>
      <c r="OW69" s="75"/>
      <c r="OX69" s="75"/>
      <c r="OY69" s="75"/>
      <c r="OZ69" s="75"/>
      <c r="PA69" s="75"/>
      <c r="PB69" s="75"/>
      <c r="PC69" s="75"/>
      <c r="PD69" s="75"/>
      <c r="PE69" s="75"/>
      <c r="PF69" s="75"/>
      <c r="PG69" s="75"/>
      <c r="PH69" s="75"/>
      <c r="PI69" s="75"/>
      <c r="PJ69" s="75"/>
      <c r="PK69" s="75"/>
    </row>
    <row r="70" spans="1:427" s="75" customFormat="1" ht="15.75" thickTop="1" x14ac:dyDescent="0.25">
      <c r="B70" s="76"/>
      <c r="D70" s="76"/>
      <c r="E70" s="76"/>
      <c r="F70" s="76"/>
    </row>
    <row r="71" spans="1:427" s="75" customFormat="1" x14ac:dyDescent="0.25">
      <c r="B71" s="76"/>
      <c r="D71" s="76"/>
      <c r="E71" s="76"/>
      <c r="F71" s="76"/>
    </row>
    <row r="72" spans="1:427" s="75" customFormat="1" x14ac:dyDescent="0.25">
      <c r="B72" s="76"/>
      <c r="D72" s="76"/>
      <c r="E72" s="76"/>
      <c r="F72" s="76"/>
    </row>
    <row r="73" spans="1:427" s="75" customFormat="1" x14ac:dyDescent="0.25">
      <c r="B73" s="76"/>
      <c r="D73" s="76"/>
      <c r="E73" s="76"/>
      <c r="F73" s="76"/>
    </row>
    <row r="74" spans="1:427" s="77" customFormat="1" x14ac:dyDescent="0.25">
      <c r="D74" s="78"/>
      <c r="E74" s="78"/>
      <c r="F74" s="78"/>
    </row>
    <row r="75" spans="1:427" s="77" customFormat="1" x14ac:dyDescent="0.25">
      <c r="D75" s="78"/>
      <c r="E75" s="78"/>
      <c r="F75" s="78"/>
    </row>
    <row r="76" spans="1:427" s="77" customFormat="1" x14ac:dyDescent="0.25">
      <c r="D76" s="78"/>
      <c r="E76" s="78"/>
      <c r="F76" s="78"/>
    </row>
    <row r="77" spans="1:427" s="77" customFormat="1" x14ac:dyDescent="0.25">
      <c r="D77" s="78"/>
      <c r="E77" s="78"/>
      <c r="F77" s="78"/>
    </row>
    <row r="78" spans="1:427" s="77" customFormat="1" x14ac:dyDescent="0.25">
      <c r="D78" s="78"/>
      <c r="E78" s="78"/>
      <c r="F78" s="78"/>
    </row>
    <row r="79" spans="1:427" s="77" customFormat="1" x14ac:dyDescent="0.25">
      <c r="D79" s="78"/>
      <c r="E79" s="78"/>
      <c r="F79" s="78"/>
    </row>
    <row r="80" spans="1:427" s="77" customFormat="1" x14ac:dyDescent="0.25">
      <c r="D80" s="78"/>
      <c r="E80" s="78"/>
      <c r="F80" s="78"/>
    </row>
    <row r="81" spans="4:6" s="77" customFormat="1" x14ac:dyDescent="0.25">
      <c r="D81" s="78"/>
      <c r="E81" s="78"/>
      <c r="F81" s="78"/>
    </row>
    <row r="82" spans="4:6" s="77" customFormat="1" x14ac:dyDescent="0.25">
      <c r="D82" s="78"/>
      <c r="E82" s="78"/>
      <c r="F82" s="78"/>
    </row>
    <row r="83" spans="4:6" s="77" customFormat="1" x14ac:dyDescent="0.25">
      <c r="D83" s="78"/>
      <c r="E83" s="78"/>
      <c r="F83" s="78"/>
    </row>
    <row r="84" spans="4:6" s="77" customFormat="1" x14ac:dyDescent="0.25">
      <c r="D84" s="78"/>
      <c r="E84" s="78"/>
      <c r="F84" s="78"/>
    </row>
    <row r="85" spans="4:6" s="77" customFormat="1" x14ac:dyDescent="0.25">
      <c r="D85" s="78"/>
      <c r="E85" s="78"/>
      <c r="F85" s="78"/>
    </row>
    <row r="86" spans="4:6" s="77" customFormat="1" x14ac:dyDescent="0.25">
      <c r="D86" s="78"/>
      <c r="E86" s="78"/>
      <c r="F86" s="78"/>
    </row>
    <row r="87" spans="4:6" s="77" customFormat="1" x14ac:dyDescent="0.25">
      <c r="D87" s="78"/>
      <c r="E87" s="78"/>
      <c r="F87" s="78"/>
    </row>
    <row r="88" spans="4:6" s="77" customFormat="1" x14ac:dyDescent="0.25">
      <c r="D88" s="78"/>
      <c r="E88" s="78"/>
      <c r="F88" s="78"/>
    </row>
    <row r="89" spans="4:6" s="77" customFormat="1" x14ac:dyDescent="0.25">
      <c r="D89" s="78"/>
      <c r="E89" s="78"/>
      <c r="F89" s="78"/>
    </row>
    <row r="90" spans="4:6" s="77" customFormat="1" x14ac:dyDescent="0.25">
      <c r="D90" s="78"/>
      <c r="E90" s="78"/>
      <c r="F90" s="78"/>
    </row>
    <row r="91" spans="4:6" s="77" customFormat="1" x14ac:dyDescent="0.25">
      <c r="D91" s="78"/>
      <c r="E91" s="78"/>
      <c r="F91" s="78"/>
    </row>
    <row r="92" spans="4:6" s="77" customFormat="1" x14ac:dyDescent="0.25">
      <c r="D92" s="78"/>
      <c r="E92" s="78"/>
      <c r="F92" s="78"/>
    </row>
    <row r="93" spans="4:6" s="77" customFormat="1" x14ac:dyDescent="0.25">
      <c r="D93" s="78"/>
      <c r="E93" s="78"/>
      <c r="F93" s="78"/>
    </row>
    <row r="94" spans="4:6" s="77" customFormat="1" x14ac:dyDescent="0.25">
      <c r="D94" s="78"/>
      <c r="E94" s="78"/>
      <c r="F94" s="78"/>
    </row>
    <row r="95" spans="4:6" s="77" customFormat="1" x14ac:dyDescent="0.25">
      <c r="D95" s="78"/>
      <c r="E95" s="78"/>
      <c r="F95" s="78"/>
    </row>
    <row r="96" spans="4:6" s="77" customFormat="1" x14ac:dyDescent="0.25">
      <c r="D96" s="78"/>
      <c r="E96" s="78"/>
      <c r="F96" s="78"/>
    </row>
    <row r="97" spans="4:6" s="77" customFormat="1" x14ac:dyDescent="0.25">
      <c r="D97" s="78"/>
      <c r="E97" s="78"/>
      <c r="F97" s="78"/>
    </row>
    <row r="98" spans="4:6" s="77" customFormat="1" x14ac:dyDescent="0.25">
      <c r="D98" s="78"/>
      <c r="E98" s="78"/>
      <c r="F98" s="78"/>
    </row>
    <row r="99" spans="4:6" s="77" customFormat="1" x14ac:dyDescent="0.25">
      <c r="D99" s="78"/>
      <c r="E99" s="78"/>
      <c r="F99" s="78"/>
    </row>
    <row r="100" spans="4:6" s="77" customFormat="1" x14ac:dyDescent="0.25">
      <c r="D100" s="78"/>
      <c r="E100" s="78"/>
      <c r="F100" s="78"/>
    </row>
    <row r="101" spans="4:6" s="77" customFormat="1" x14ac:dyDescent="0.25">
      <c r="D101" s="78"/>
      <c r="E101" s="78"/>
      <c r="F101" s="78"/>
    </row>
    <row r="102" spans="4:6" s="77" customFormat="1" x14ac:dyDescent="0.25">
      <c r="D102" s="78"/>
      <c r="E102" s="78"/>
      <c r="F102" s="78"/>
    </row>
    <row r="103" spans="4:6" s="77" customFormat="1" x14ac:dyDescent="0.25">
      <c r="D103" s="78"/>
      <c r="E103" s="78"/>
      <c r="F103" s="78"/>
    </row>
    <row r="104" spans="4:6" s="77" customFormat="1" x14ac:dyDescent="0.25">
      <c r="D104" s="78"/>
      <c r="E104" s="78"/>
      <c r="F104" s="78"/>
    </row>
    <row r="105" spans="4:6" s="77" customFormat="1" x14ac:dyDescent="0.25">
      <c r="D105" s="78"/>
      <c r="E105" s="78"/>
      <c r="F105" s="78"/>
    </row>
    <row r="106" spans="4:6" s="77" customFormat="1" x14ac:dyDescent="0.25">
      <c r="D106" s="78"/>
      <c r="E106" s="78"/>
      <c r="F106" s="78"/>
    </row>
    <row r="107" spans="4:6" s="77" customFormat="1" x14ac:dyDescent="0.25">
      <c r="D107" s="78"/>
      <c r="E107" s="78"/>
      <c r="F107" s="78"/>
    </row>
    <row r="108" spans="4:6" s="77" customFormat="1" x14ac:dyDescent="0.25">
      <c r="D108" s="78"/>
      <c r="E108" s="78"/>
      <c r="F108" s="78"/>
    </row>
    <row r="109" spans="4:6" s="77" customFormat="1" x14ac:dyDescent="0.25">
      <c r="D109" s="78"/>
      <c r="E109" s="78"/>
      <c r="F109" s="78"/>
    </row>
    <row r="110" spans="4:6" s="77" customFormat="1" x14ac:dyDescent="0.25">
      <c r="D110" s="78"/>
      <c r="E110" s="78"/>
      <c r="F110" s="78"/>
    </row>
    <row r="111" spans="4:6" s="77" customFormat="1" x14ac:dyDescent="0.25">
      <c r="D111" s="78"/>
      <c r="E111" s="78"/>
      <c r="F111" s="78"/>
    </row>
    <row r="112" spans="4:6" s="77" customFormat="1" x14ac:dyDescent="0.25">
      <c r="D112" s="78"/>
      <c r="E112" s="78"/>
      <c r="F112" s="78"/>
    </row>
    <row r="113" spans="4:6" s="77" customFormat="1" x14ac:dyDescent="0.25">
      <c r="D113" s="78"/>
      <c r="E113" s="78"/>
      <c r="F113" s="78"/>
    </row>
    <row r="114" spans="4:6" s="77" customFormat="1" x14ac:dyDescent="0.25">
      <c r="D114" s="78"/>
      <c r="E114" s="78"/>
      <c r="F114" s="78"/>
    </row>
    <row r="115" spans="4:6" s="77" customFormat="1" x14ac:dyDescent="0.25">
      <c r="D115" s="78"/>
      <c r="E115" s="78"/>
      <c r="F115" s="78"/>
    </row>
    <row r="116" spans="4:6" s="77" customFormat="1" x14ac:dyDescent="0.25">
      <c r="D116" s="78"/>
      <c r="E116" s="78"/>
      <c r="F116" s="78"/>
    </row>
    <row r="117" spans="4:6" s="77" customFormat="1" x14ac:dyDescent="0.25">
      <c r="D117" s="78"/>
      <c r="E117" s="78"/>
      <c r="F117" s="78"/>
    </row>
    <row r="118" spans="4:6" s="77" customFormat="1" x14ac:dyDescent="0.25">
      <c r="D118" s="78"/>
      <c r="E118" s="78"/>
      <c r="F118" s="78"/>
    </row>
    <row r="119" spans="4:6" s="77" customFormat="1" x14ac:dyDescent="0.25">
      <c r="D119" s="78"/>
      <c r="E119" s="78"/>
      <c r="F119" s="78"/>
    </row>
    <row r="120" spans="4:6" s="77" customFormat="1" x14ac:dyDescent="0.25">
      <c r="D120" s="78"/>
      <c r="E120" s="78"/>
      <c r="F120" s="78"/>
    </row>
    <row r="121" spans="4:6" s="77" customFormat="1" x14ac:dyDescent="0.25">
      <c r="D121" s="78"/>
      <c r="E121" s="78"/>
      <c r="F121" s="78"/>
    </row>
    <row r="122" spans="4:6" s="77" customFormat="1" x14ac:dyDescent="0.25">
      <c r="D122" s="78"/>
      <c r="E122" s="78"/>
      <c r="F122" s="78"/>
    </row>
    <row r="123" spans="4:6" s="77" customFormat="1" x14ac:dyDescent="0.25">
      <c r="D123" s="78"/>
      <c r="E123" s="78"/>
      <c r="F123" s="78"/>
    </row>
    <row r="124" spans="4:6" s="77" customFormat="1" x14ac:dyDescent="0.25">
      <c r="D124" s="78"/>
      <c r="E124" s="78"/>
      <c r="F124" s="78"/>
    </row>
    <row r="125" spans="4:6" s="77" customFormat="1" x14ac:dyDescent="0.25">
      <c r="D125" s="78"/>
      <c r="E125" s="78"/>
      <c r="F125" s="78"/>
    </row>
    <row r="126" spans="4:6" s="77" customFormat="1" x14ac:dyDescent="0.25">
      <c r="D126" s="78"/>
      <c r="E126" s="78"/>
      <c r="F126" s="78"/>
    </row>
    <row r="127" spans="4:6" s="77" customFormat="1" x14ac:dyDescent="0.25">
      <c r="D127" s="78"/>
      <c r="E127" s="78"/>
      <c r="F127" s="78"/>
    </row>
    <row r="128" spans="4:6" s="77" customFormat="1" x14ac:dyDescent="0.25">
      <c r="D128" s="78"/>
      <c r="E128" s="78"/>
      <c r="F128" s="78"/>
    </row>
    <row r="129" spans="4:6" s="77" customFormat="1" x14ac:dyDescent="0.25">
      <c r="D129" s="78"/>
      <c r="E129" s="78"/>
      <c r="F129" s="78"/>
    </row>
    <row r="130" spans="4:6" s="77" customFormat="1" x14ac:dyDescent="0.25">
      <c r="D130" s="78"/>
      <c r="E130" s="78"/>
      <c r="F130" s="78"/>
    </row>
    <row r="131" spans="4:6" s="77" customFormat="1" x14ac:dyDescent="0.25">
      <c r="D131" s="78"/>
      <c r="E131" s="78"/>
      <c r="F131" s="78"/>
    </row>
    <row r="132" spans="4:6" s="77" customFormat="1" x14ac:dyDescent="0.25">
      <c r="D132" s="78"/>
      <c r="E132" s="78"/>
      <c r="F132" s="78"/>
    </row>
    <row r="133" spans="4:6" s="77" customFormat="1" x14ac:dyDescent="0.25">
      <c r="D133" s="78"/>
      <c r="E133" s="78"/>
      <c r="F133" s="78"/>
    </row>
    <row r="134" spans="4:6" s="77" customFormat="1" x14ac:dyDescent="0.25">
      <c r="D134" s="78"/>
      <c r="E134" s="78"/>
      <c r="F134" s="78"/>
    </row>
    <row r="135" spans="4:6" s="77" customFormat="1" x14ac:dyDescent="0.25">
      <c r="D135" s="78"/>
      <c r="E135" s="78"/>
      <c r="F135" s="78"/>
    </row>
    <row r="136" spans="4:6" s="77" customFormat="1" x14ac:dyDescent="0.25">
      <c r="D136" s="78"/>
      <c r="E136" s="78"/>
      <c r="F136" s="78"/>
    </row>
    <row r="137" spans="4:6" s="77" customFormat="1" x14ac:dyDescent="0.25">
      <c r="D137" s="78"/>
      <c r="E137" s="78"/>
      <c r="F137" s="78"/>
    </row>
    <row r="138" spans="4:6" s="77" customFormat="1" x14ac:dyDescent="0.25">
      <c r="D138" s="78"/>
      <c r="E138" s="78"/>
      <c r="F138" s="78"/>
    </row>
    <row r="139" spans="4:6" s="77" customFormat="1" x14ac:dyDescent="0.25">
      <c r="D139" s="78"/>
      <c r="E139" s="78"/>
      <c r="F139" s="78"/>
    </row>
    <row r="140" spans="4:6" s="77" customFormat="1" x14ac:dyDescent="0.25">
      <c r="D140" s="78"/>
      <c r="E140" s="78"/>
      <c r="F140" s="78"/>
    </row>
    <row r="141" spans="4:6" s="77" customFormat="1" x14ac:dyDescent="0.25">
      <c r="D141" s="78"/>
      <c r="E141" s="78"/>
      <c r="F141" s="78"/>
    </row>
    <row r="142" spans="4:6" s="77" customFormat="1" x14ac:dyDescent="0.25">
      <c r="D142" s="78"/>
      <c r="E142" s="78"/>
      <c r="F142" s="78"/>
    </row>
    <row r="143" spans="4:6" s="77" customFormat="1" x14ac:dyDescent="0.25">
      <c r="D143" s="78"/>
      <c r="E143" s="78"/>
      <c r="F143" s="78"/>
    </row>
    <row r="144" spans="4:6" s="77" customFormat="1" x14ac:dyDescent="0.25">
      <c r="D144" s="78"/>
      <c r="E144" s="78"/>
      <c r="F144" s="78"/>
    </row>
    <row r="145" spans="4:6" s="77" customFormat="1" x14ac:dyDescent="0.25">
      <c r="D145" s="78"/>
      <c r="E145" s="78"/>
      <c r="F145" s="78"/>
    </row>
    <row r="146" spans="4:6" s="77" customFormat="1" x14ac:dyDescent="0.25">
      <c r="D146" s="78"/>
      <c r="E146" s="78"/>
      <c r="F146" s="78"/>
    </row>
    <row r="147" spans="4:6" s="77" customFormat="1" x14ac:dyDescent="0.25">
      <c r="D147" s="78"/>
      <c r="E147" s="78"/>
      <c r="F147" s="78"/>
    </row>
    <row r="148" spans="4:6" s="77" customFormat="1" x14ac:dyDescent="0.25">
      <c r="D148" s="78"/>
      <c r="E148" s="78"/>
      <c r="F148" s="78"/>
    </row>
    <row r="149" spans="4:6" s="77" customFormat="1" x14ac:dyDescent="0.25">
      <c r="D149" s="78"/>
      <c r="E149" s="78"/>
      <c r="F149" s="78"/>
    </row>
    <row r="150" spans="4:6" s="77" customFormat="1" x14ac:dyDescent="0.25">
      <c r="D150" s="78"/>
      <c r="E150" s="78"/>
      <c r="F150" s="78"/>
    </row>
    <row r="151" spans="4:6" s="77" customFormat="1" x14ac:dyDescent="0.25">
      <c r="D151" s="78"/>
      <c r="E151" s="78"/>
      <c r="F151" s="78"/>
    </row>
    <row r="152" spans="4:6" s="77" customFormat="1" x14ac:dyDescent="0.25">
      <c r="D152" s="78"/>
      <c r="E152" s="78"/>
      <c r="F152" s="78"/>
    </row>
    <row r="153" spans="4:6" s="77" customFormat="1" x14ac:dyDescent="0.25">
      <c r="D153" s="78"/>
      <c r="E153" s="78"/>
      <c r="F153" s="78"/>
    </row>
    <row r="154" spans="4:6" s="77" customFormat="1" x14ac:dyDescent="0.25">
      <c r="D154" s="78"/>
      <c r="E154" s="78"/>
      <c r="F154" s="78"/>
    </row>
    <row r="155" spans="4:6" s="77" customFormat="1" x14ac:dyDescent="0.25">
      <c r="D155" s="78"/>
      <c r="E155" s="78"/>
      <c r="F155" s="78"/>
    </row>
    <row r="156" spans="4:6" s="77" customFormat="1" x14ac:dyDescent="0.25">
      <c r="D156" s="78"/>
      <c r="E156" s="78"/>
      <c r="F156" s="78"/>
    </row>
    <row r="157" spans="4:6" s="77" customFormat="1" x14ac:dyDescent="0.25">
      <c r="D157" s="78"/>
      <c r="E157" s="78"/>
      <c r="F157" s="78"/>
    </row>
    <row r="158" spans="4:6" s="77" customFormat="1" x14ac:dyDescent="0.25">
      <c r="D158" s="78"/>
      <c r="E158" s="78"/>
      <c r="F158" s="78"/>
    </row>
    <row r="159" spans="4:6" s="77" customFormat="1" x14ac:dyDescent="0.25">
      <c r="D159" s="78"/>
      <c r="E159" s="78"/>
      <c r="F159" s="78"/>
    </row>
    <row r="160" spans="4:6" s="77" customFormat="1" x14ac:dyDescent="0.25">
      <c r="D160" s="78"/>
      <c r="E160" s="78"/>
      <c r="F160" s="78"/>
    </row>
    <row r="161" spans="4:6" s="77" customFormat="1" x14ac:dyDescent="0.25">
      <c r="D161" s="78"/>
      <c r="E161" s="78"/>
      <c r="F161" s="78"/>
    </row>
    <row r="162" spans="4:6" s="77" customFormat="1" x14ac:dyDescent="0.25">
      <c r="D162" s="78"/>
      <c r="E162" s="78"/>
      <c r="F162" s="78"/>
    </row>
    <row r="163" spans="4:6" s="77" customFormat="1" x14ac:dyDescent="0.25">
      <c r="D163" s="78"/>
      <c r="E163" s="78"/>
      <c r="F163" s="78"/>
    </row>
    <row r="164" spans="4:6" s="77" customFormat="1" x14ac:dyDescent="0.25">
      <c r="D164" s="78"/>
      <c r="E164" s="78"/>
      <c r="F164" s="78"/>
    </row>
    <row r="165" spans="4:6" s="77" customFormat="1" x14ac:dyDescent="0.25">
      <c r="D165" s="78"/>
      <c r="E165" s="78"/>
      <c r="F165" s="78"/>
    </row>
    <row r="166" spans="4:6" s="77" customFormat="1" x14ac:dyDescent="0.25">
      <c r="D166" s="78"/>
      <c r="E166" s="78"/>
      <c r="F166" s="78"/>
    </row>
    <row r="167" spans="4:6" s="77" customFormat="1" x14ac:dyDescent="0.25">
      <c r="D167" s="78"/>
      <c r="E167" s="78"/>
      <c r="F167" s="78"/>
    </row>
    <row r="168" spans="4:6" s="77" customFormat="1" x14ac:dyDescent="0.25">
      <c r="D168" s="78"/>
      <c r="E168" s="78"/>
      <c r="F168" s="78"/>
    </row>
    <row r="169" spans="4:6" s="77" customFormat="1" x14ac:dyDescent="0.25">
      <c r="D169" s="78"/>
      <c r="E169" s="78"/>
      <c r="F169" s="78"/>
    </row>
    <row r="170" spans="4:6" s="77" customFormat="1" x14ac:dyDescent="0.25">
      <c r="D170" s="78"/>
      <c r="E170" s="78"/>
      <c r="F170" s="78"/>
    </row>
    <row r="171" spans="4:6" s="77" customFormat="1" x14ac:dyDescent="0.25">
      <c r="D171" s="78"/>
      <c r="E171" s="78"/>
      <c r="F171" s="78"/>
    </row>
    <row r="172" spans="4:6" s="77" customFormat="1" x14ac:dyDescent="0.25">
      <c r="D172" s="78"/>
      <c r="E172" s="78"/>
      <c r="F172" s="78"/>
    </row>
    <row r="173" spans="4:6" s="77" customFormat="1" x14ac:dyDescent="0.25">
      <c r="D173" s="78"/>
      <c r="E173" s="78"/>
      <c r="F173" s="78"/>
    </row>
    <row r="174" spans="4:6" s="77" customFormat="1" x14ac:dyDescent="0.25">
      <c r="D174" s="78"/>
      <c r="E174" s="78"/>
      <c r="F174" s="78"/>
    </row>
    <row r="175" spans="4:6" s="77" customFormat="1" x14ac:dyDescent="0.25">
      <c r="D175" s="78"/>
      <c r="E175" s="78"/>
      <c r="F175" s="78"/>
    </row>
    <row r="176" spans="4:6" s="77" customFormat="1" x14ac:dyDescent="0.25">
      <c r="D176" s="78"/>
      <c r="E176" s="78"/>
      <c r="F176" s="78"/>
    </row>
    <row r="177" spans="4:6" s="77" customFormat="1" x14ac:dyDescent="0.25">
      <c r="D177" s="78"/>
      <c r="E177" s="78"/>
      <c r="F177" s="78"/>
    </row>
    <row r="178" spans="4:6" s="77" customFormat="1" x14ac:dyDescent="0.25">
      <c r="D178" s="78"/>
      <c r="E178" s="78"/>
      <c r="F178" s="78"/>
    </row>
    <row r="179" spans="4:6" s="77" customFormat="1" x14ac:dyDescent="0.25">
      <c r="D179" s="78"/>
      <c r="E179" s="78"/>
      <c r="F179" s="78"/>
    </row>
    <row r="180" spans="4:6" s="77" customFormat="1" x14ac:dyDescent="0.25">
      <c r="D180" s="78"/>
      <c r="E180" s="78"/>
      <c r="F180" s="78"/>
    </row>
    <row r="181" spans="4:6" s="77" customFormat="1" x14ac:dyDescent="0.25">
      <c r="D181" s="78"/>
      <c r="E181" s="78"/>
      <c r="F181" s="78"/>
    </row>
    <row r="182" spans="4:6" s="77" customFormat="1" x14ac:dyDescent="0.25">
      <c r="D182" s="78"/>
      <c r="E182" s="78"/>
      <c r="F182" s="78"/>
    </row>
    <row r="183" spans="4:6" s="77" customFormat="1" x14ac:dyDescent="0.25">
      <c r="D183" s="78"/>
      <c r="E183" s="78"/>
      <c r="F183" s="78"/>
    </row>
    <row r="184" spans="4:6" s="77" customFormat="1" x14ac:dyDescent="0.25">
      <c r="D184" s="78"/>
      <c r="E184" s="78"/>
      <c r="F184" s="78"/>
    </row>
    <row r="185" spans="4:6" s="77" customFormat="1" x14ac:dyDescent="0.25">
      <c r="D185" s="78"/>
      <c r="E185" s="78"/>
      <c r="F185" s="78"/>
    </row>
    <row r="186" spans="4:6" s="77" customFormat="1" x14ac:dyDescent="0.25">
      <c r="D186" s="78"/>
      <c r="E186" s="78"/>
      <c r="F186" s="78"/>
    </row>
    <row r="187" spans="4:6" s="77" customFormat="1" x14ac:dyDescent="0.25">
      <c r="D187" s="78"/>
      <c r="E187" s="78"/>
      <c r="F187" s="78"/>
    </row>
    <row r="188" spans="4:6" s="77" customFormat="1" x14ac:dyDescent="0.25">
      <c r="D188" s="78"/>
      <c r="E188" s="78"/>
      <c r="F188" s="78"/>
    </row>
    <row r="189" spans="4:6" s="77" customFormat="1" x14ac:dyDescent="0.25">
      <c r="D189" s="78"/>
      <c r="E189" s="78"/>
      <c r="F189" s="78"/>
    </row>
    <row r="190" spans="4:6" s="77" customFormat="1" x14ac:dyDescent="0.25">
      <c r="D190" s="78"/>
      <c r="E190" s="78"/>
      <c r="F190" s="78"/>
    </row>
    <row r="191" spans="4:6" s="77" customFormat="1" x14ac:dyDescent="0.25">
      <c r="D191" s="78"/>
      <c r="E191" s="78"/>
      <c r="F191" s="78"/>
    </row>
    <row r="192" spans="4:6" s="77" customFormat="1" x14ac:dyDescent="0.25">
      <c r="D192" s="78"/>
      <c r="E192" s="78"/>
      <c r="F192" s="78"/>
    </row>
    <row r="193" spans="4:6" s="77" customFormat="1" x14ac:dyDescent="0.25">
      <c r="D193" s="78"/>
      <c r="E193" s="78"/>
      <c r="F193" s="78"/>
    </row>
    <row r="194" spans="4:6" s="77" customFormat="1" x14ac:dyDescent="0.25">
      <c r="D194" s="78"/>
      <c r="E194" s="78"/>
      <c r="F194" s="78"/>
    </row>
    <row r="195" spans="4:6" s="77" customFormat="1" x14ac:dyDescent="0.25">
      <c r="D195" s="78"/>
      <c r="E195" s="78"/>
      <c r="F195" s="78"/>
    </row>
    <row r="196" spans="4:6" s="77" customFormat="1" x14ac:dyDescent="0.25">
      <c r="D196" s="78"/>
      <c r="E196" s="78"/>
      <c r="F196" s="78"/>
    </row>
    <row r="197" spans="4:6" s="77" customFormat="1" x14ac:dyDescent="0.25">
      <c r="D197" s="78"/>
      <c r="E197" s="78"/>
      <c r="F197" s="78"/>
    </row>
    <row r="198" spans="4:6" s="77" customFormat="1" x14ac:dyDescent="0.25">
      <c r="D198" s="78"/>
      <c r="E198" s="78"/>
      <c r="F198" s="78"/>
    </row>
    <row r="199" spans="4:6" s="77" customFormat="1" x14ac:dyDescent="0.25">
      <c r="D199" s="78"/>
      <c r="E199" s="78"/>
      <c r="F199" s="78"/>
    </row>
    <row r="200" spans="4:6" s="77" customFormat="1" x14ac:dyDescent="0.25">
      <c r="D200" s="78"/>
      <c r="E200" s="78"/>
      <c r="F200" s="78"/>
    </row>
    <row r="201" spans="4:6" s="77" customFormat="1" x14ac:dyDescent="0.25">
      <c r="D201" s="78"/>
      <c r="E201" s="78"/>
      <c r="F201" s="78"/>
    </row>
    <row r="202" spans="4:6" s="77" customFormat="1" x14ac:dyDescent="0.25">
      <c r="D202" s="78"/>
      <c r="E202" s="78"/>
      <c r="F202" s="78"/>
    </row>
    <row r="203" spans="4:6" s="77" customFormat="1" x14ac:dyDescent="0.25">
      <c r="D203" s="78"/>
      <c r="E203" s="78"/>
      <c r="F203" s="78"/>
    </row>
    <row r="204" spans="4:6" s="77" customFormat="1" x14ac:dyDescent="0.25">
      <c r="D204" s="78"/>
      <c r="E204" s="78"/>
      <c r="F204" s="78"/>
    </row>
    <row r="205" spans="4:6" s="77" customFormat="1" x14ac:dyDescent="0.25">
      <c r="D205" s="78"/>
      <c r="E205" s="78"/>
      <c r="F205" s="78"/>
    </row>
    <row r="206" spans="4:6" s="77" customFormat="1" x14ac:dyDescent="0.25">
      <c r="D206" s="78"/>
      <c r="E206" s="78"/>
      <c r="F206" s="78"/>
    </row>
    <row r="207" spans="4:6" s="77" customFormat="1" x14ac:dyDescent="0.25">
      <c r="D207" s="78"/>
      <c r="E207" s="78"/>
      <c r="F207" s="78"/>
    </row>
    <row r="208" spans="4:6" s="77" customFormat="1" x14ac:dyDescent="0.25">
      <c r="D208" s="78"/>
      <c r="E208" s="78"/>
      <c r="F208" s="78"/>
    </row>
    <row r="209" spans="4:6" s="77" customFormat="1" x14ac:dyDescent="0.25">
      <c r="D209" s="78"/>
      <c r="E209" s="78"/>
      <c r="F209" s="78"/>
    </row>
    <row r="210" spans="4:6" s="77" customFormat="1" x14ac:dyDescent="0.25">
      <c r="D210" s="78"/>
      <c r="E210" s="78"/>
      <c r="F210" s="78"/>
    </row>
    <row r="211" spans="4:6" s="77" customFormat="1" x14ac:dyDescent="0.25">
      <c r="D211" s="78"/>
      <c r="E211" s="78"/>
      <c r="F211" s="78"/>
    </row>
    <row r="212" spans="4:6" s="77" customFormat="1" x14ac:dyDescent="0.25">
      <c r="D212" s="78"/>
      <c r="E212" s="78"/>
      <c r="F212" s="78"/>
    </row>
    <row r="213" spans="4:6" s="77" customFormat="1" x14ac:dyDescent="0.25">
      <c r="D213" s="78"/>
      <c r="E213" s="78"/>
      <c r="F213" s="78"/>
    </row>
    <row r="214" spans="4:6" s="77" customFormat="1" x14ac:dyDescent="0.25">
      <c r="D214" s="78"/>
      <c r="E214" s="78"/>
      <c r="F214" s="78"/>
    </row>
    <row r="215" spans="4:6" s="77" customFormat="1" x14ac:dyDescent="0.25">
      <c r="D215" s="78"/>
      <c r="E215" s="78"/>
      <c r="F215" s="78"/>
    </row>
    <row r="216" spans="4:6" s="77" customFormat="1" x14ac:dyDescent="0.25">
      <c r="D216" s="78"/>
      <c r="E216" s="78"/>
      <c r="F216" s="78"/>
    </row>
    <row r="217" spans="4:6" s="77" customFormat="1" x14ac:dyDescent="0.25">
      <c r="D217" s="78"/>
      <c r="E217" s="78"/>
      <c r="F217" s="78"/>
    </row>
    <row r="218" spans="4:6" s="77" customFormat="1" x14ac:dyDescent="0.25">
      <c r="D218" s="78"/>
      <c r="E218" s="78"/>
      <c r="F218" s="78"/>
    </row>
    <row r="219" spans="4:6" s="77" customFormat="1" x14ac:dyDescent="0.25">
      <c r="D219" s="78"/>
      <c r="E219" s="78"/>
      <c r="F219" s="78"/>
    </row>
    <row r="220" spans="4:6" s="77" customFormat="1" x14ac:dyDescent="0.25">
      <c r="D220" s="78"/>
      <c r="E220" s="78"/>
      <c r="F220" s="78"/>
    </row>
    <row r="221" spans="4:6" s="77" customFormat="1" x14ac:dyDescent="0.25">
      <c r="D221" s="78"/>
      <c r="E221" s="78"/>
      <c r="F221" s="78"/>
    </row>
    <row r="222" spans="4:6" s="77" customFormat="1" x14ac:dyDescent="0.25">
      <c r="D222" s="78"/>
      <c r="E222" s="78"/>
      <c r="F222" s="78"/>
    </row>
    <row r="223" spans="4:6" s="77" customFormat="1" x14ac:dyDescent="0.25">
      <c r="D223" s="78"/>
      <c r="E223" s="78"/>
      <c r="F223" s="78"/>
    </row>
    <row r="224" spans="4:6" s="77" customFormat="1" x14ac:dyDescent="0.25">
      <c r="D224" s="78"/>
      <c r="E224" s="78"/>
      <c r="F224" s="78"/>
    </row>
    <row r="225" spans="4:6" s="77" customFormat="1" x14ac:dyDescent="0.25">
      <c r="D225" s="78"/>
      <c r="E225" s="78"/>
      <c r="F225" s="78"/>
    </row>
    <row r="226" spans="4:6" s="77" customFormat="1" x14ac:dyDescent="0.25">
      <c r="D226" s="78"/>
      <c r="E226" s="78"/>
      <c r="F226" s="78"/>
    </row>
    <row r="227" spans="4:6" s="77" customFormat="1" x14ac:dyDescent="0.25">
      <c r="D227" s="78"/>
      <c r="E227" s="78"/>
      <c r="F227" s="78"/>
    </row>
    <row r="228" spans="4:6" s="77" customFormat="1" x14ac:dyDescent="0.25">
      <c r="D228" s="78"/>
      <c r="E228" s="78"/>
      <c r="F228" s="78"/>
    </row>
    <row r="229" spans="4:6" s="77" customFormat="1" x14ac:dyDescent="0.25">
      <c r="D229" s="78"/>
      <c r="E229" s="78"/>
      <c r="F229" s="78"/>
    </row>
    <row r="230" spans="4:6" s="77" customFormat="1" x14ac:dyDescent="0.25">
      <c r="D230" s="78"/>
      <c r="E230" s="78"/>
      <c r="F230" s="78"/>
    </row>
    <row r="231" spans="4:6" s="77" customFormat="1" x14ac:dyDescent="0.25">
      <c r="D231" s="78"/>
      <c r="E231" s="78"/>
      <c r="F231" s="78"/>
    </row>
    <row r="232" spans="4:6" s="77" customFormat="1" x14ac:dyDescent="0.25">
      <c r="D232" s="78"/>
      <c r="E232" s="78"/>
      <c r="F232" s="78"/>
    </row>
    <row r="233" spans="4:6" s="77" customFormat="1" x14ac:dyDescent="0.25">
      <c r="D233" s="78"/>
      <c r="E233" s="78"/>
      <c r="F233" s="78"/>
    </row>
    <row r="234" spans="4:6" s="77" customFormat="1" x14ac:dyDescent="0.25">
      <c r="D234" s="78"/>
      <c r="E234" s="78"/>
      <c r="F234" s="78"/>
    </row>
    <row r="235" spans="4:6" s="77" customFormat="1" x14ac:dyDescent="0.25">
      <c r="D235" s="78"/>
      <c r="E235" s="78"/>
      <c r="F235" s="78"/>
    </row>
    <row r="236" spans="4:6" s="77" customFormat="1" x14ac:dyDescent="0.25">
      <c r="D236" s="78"/>
      <c r="E236" s="78"/>
      <c r="F236" s="78"/>
    </row>
    <row r="237" spans="4:6" s="77" customFormat="1" x14ac:dyDescent="0.25">
      <c r="D237" s="78"/>
      <c r="E237" s="78"/>
      <c r="F237" s="78"/>
    </row>
    <row r="238" spans="4:6" s="77" customFormat="1" x14ac:dyDescent="0.25">
      <c r="D238" s="78"/>
      <c r="E238" s="78"/>
      <c r="F238" s="78"/>
    </row>
    <row r="239" spans="4:6" s="77" customFormat="1" x14ac:dyDescent="0.25">
      <c r="D239" s="78"/>
      <c r="E239" s="78"/>
      <c r="F239" s="78"/>
    </row>
    <row r="240" spans="4:6" s="77" customFormat="1" x14ac:dyDescent="0.25">
      <c r="D240" s="78"/>
      <c r="E240" s="78"/>
      <c r="F240" s="78"/>
    </row>
    <row r="241" spans="4:6" s="77" customFormat="1" x14ac:dyDescent="0.25">
      <c r="D241" s="78"/>
      <c r="E241" s="78"/>
      <c r="F241" s="78"/>
    </row>
    <row r="242" spans="4:6" s="77" customFormat="1" x14ac:dyDescent="0.25">
      <c r="D242" s="78"/>
      <c r="E242" s="78"/>
      <c r="F242" s="78"/>
    </row>
    <row r="243" spans="4:6" s="77" customFormat="1" x14ac:dyDescent="0.25">
      <c r="D243" s="78"/>
      <c r="E243" s="78"/>
      <c r="F243" s="78"/>
    </row>
    <row r="244" spans="4:6" s="77" customFormat="1" x14ac:dyDescent="0.25">
      <c r="D244" s="78"/>
      <c r="E244" s="78"/>
      <c r="F244" s="78"/>
    </row>
    <row r="245" spans="4:6" s="77" customFormat="1" x14ac:dyDescent="0.25">
      <c r="D245" s="78"/>
      <c r="E245" s="78"/>
      <c r="F245" s="78"/>
    </row>
    <row r="246" spans="4:6" s="77" customFormat="1" x14ac:dyDescent="0.25">
      <c r="D246" s="78"/>
      <c r="E246" s="78"/>
      <c r="F246" s="78"/>
    </row>
    <row r="247" spans="4:6" s="77" customFormat="1" x14ac:dyDescent="0.25">
      <c r="D247" s="78"/>
      <c r="E247" s="78"/>
      <c r="F247" s="78"/>
    </row>
    <row r="248" spans="4:6" s="77" customFormat="1" x14ac:dyDescent="0.25">
      <c r="D248" s="78"/>
      <c r="E248" s="78"/>
      <c r="F248" s="78"/>
    </row>
    <row r="249" spans="4:6" s="77" customFormat="1" x14ac:dyDescent="0.25">
      <c r="D249" s="78"/>
      <c r="E249" s="78"/>
      <c r="F249" s="78"/>
    </row>
    <row r="250" spans="4:6" s="77" customFormat="1" x14ac:dyDescent="0.25">
      <c r="D250" s="78"/>
      <c r="E250" s="78"/>
      <c r="F250" s="78"/>
    </row>
    <row r="251" spans="4:6" s="77" customFormat="1" x14ac:dyDescent="0.25">
      <c r="D251" s="78"/>
      <c r="E251" s="78"/>
      <c r="F251" s="78"/>
    </row>
    <row r="252" spans="4:6" s="77" customFormat="1" x14ac:dyDescent="0.25">
      <c r="D252" s="78"/>
      <c r="E252" s="78"/>
      <c r="F252" s="78"/>
    </row>
    <row r="253" spans="4:6" s="77" customFormat="1" x14ac:dyDescent="0.25">
      <c r="D253" s="78"/>
      <c r="E253" s="78"/>
      <c r="F253" s="78"/>
    </row>
    <row r="254" spans="4:6" s="77" customFormat="1" x14ac:dyDescent="0.25">
      <c r="D254" s="78"/>
      <c r="E254" s="78"/>
      <c r="F254" s="78"/>
    </row>
    <row r="255" spans="4:6" s="77" customFormat="1" x14ac:dyDescent="0.25">
      <c r="D255" s="78"/>
      <c r="E255" s="78"/>
      <c r="F255" s="78"/>
    </row>
    <row r="256" spans="4:6" s="77" customFormat="1" x14ac:dyDescent="0.25">
      <c r="D256" s="78"/>
      <c r="E256" s="78"/>
      <c r="F256" s="78"/>
    </row>
    <row r="257" spans="4:6" s="77" customFormat="1" x14ac:dyDescent="0.25">
      <c r="D257" s="78"/>
      <c r="E257" s="78"/>
      <c r="F257" s="78"/>
    </row>
    <row r="258" spans="4:6" s="77" customFormat="1" x14ac:dyDescent="0.25">
      <c r="D258" s="78"/>
      <c r="E258" s="78"/>
      <c r="F258" s="78"/>
    </row>
    <row r="259" spans="4:6" s="77" customFormat="1" x14ac:dyDescent="0.25">
      <c r="D259" s="78"/>
      <c r="E259" s="78"/>
      <c r="F259" s="78"/>
    </row>
    <row r="260" spans="4:6" s="77" customFormat="1" x14ac:dyDescent="0.25">
      <c r="D260" s="78"/>
      <c r="E260" s="78"/>
      <c r="F260" s="78"/>
    </row>
    <row r="261" spans="4:6" s="77" customFormat="1" x14ac:dyDescent="0.25">
      <c r="D261" s="78"/>
      <c r="E261" s="78"/>
      <c r="F261" s="78"/>
    </row>
    <row r="262" spans="4:6" s="77" customFormat="1" x14ac:dyDescent="0.25">
      <c r="D262" s="78"/>
      <c r="E262" s="78"/>
      <c r="F262" s="78"/>
    </row>
    <row r="263" spans="4:6" s="77" customFormat="1" x14ac:dyDescent="0.25">
      <c r="D263" s="78"/>
      <c r="E263" s="78"/>
      <c r="F263" s="78"/>
    </row>
    <row r="264" spans="4:6" s="77" customFormat="1" x14ac:dyDescent="0.25">
      <c r="D264" s="78"/>
      <c r="E264" s="78"/>
      <c r="F264" s="78"/>
    </row>
    <row r="265" spans="4:6" s="77" customFormat="1" x14ac:dyDescent="0.25">
      <c r="D265" s="78"/>
      <c r="E265" s="78"/>
      <c r="F265" s="78"/>
    </row>
    <row r="266" spans="4:6" s="77" customFormat="1" x14ac:dyDescent="0.25">
      <c r="D266" s="78"/>
      <c r="E266" s="78"/>
      <c r="F266" s="78"/>
    </row>
    <row r="267" spans="4:6" s="77" customFormat="1" x14ac:dyDescent="0.25">
      <c r="D267" s="78"/>
      <c r="E267" s="78"/>
      <c r="F267" s="78"/>
    </row>
    <row r="268" spans="4:6" s="77" customFormat="1" x14ac:dyDescent="0.25">
      <c r="D268" s="78"/>
      <c r="E268" s="78"/>
      <c r="F268" s="78"/>
    </row>
    <row r="269" spans="4:6" s="77" customFormat="1" x14ac:dyDescent="0.25">
      <c r="D269" s="78"/>
      <c r="E269" s="78"/>
      <c r="F269" s="78"/>
    </row>
    <row r="270" spans="4:6" s="77" customFormat="1" x14ac:dyDescent="0.25">
      <c r="D270" s="78"/>
      <c r="E270" s="78"/>
      <c r="F270" s="78"/>
    </row>
    <row r="271" spans="4:6" s="77" customFormat="1" x14ac:dyDescent="0.25">
      <c r="D271" s="78"/>
      <c r="E271" s="78"/>
      <c r="F271" s="78"/>
    </row>
    <row r="272" spans="4:6" s="77" customFormat="1" x14ac:dyDescent="0.25">
      <c r="D272" s="78"/>
      <c r="E272" s="78"/>
      <c r="F272" s="78"/>
    </row>
    <row r="273" spans="4:6" s="77" customFormat="1" x14ac:dyDescent="0.25">
      <c r="D273" s="78"/>
      <c r="E273" s="78"/>
      <c r="F273" s="78"/>
    </row>
    <row r="274" spans="4:6" s="77" customFormat="1" x14ac:dyDescent="0.25">
      <c r="D274" s="78"/>
      <c r="E274" s="78"/>
      <c r="F274" s="78"/>
    </row>
    <row r="275" spans="4:6" s="77" customFormat="1" x14ac:dyDescent="0.25">
      <c r="D275" s="78"/>
      <c r="E275" s="78"/>
      <c r="F275" s="78"/>
    </row>
    <row r="276" spans="4:6" s="77" customFormat="1" x14ac:dyDescent="0.25">
      <c r="D276" s="78"/>
      <c r="E276" s="78"/>
      <c r="F276" s="78"/>
    </row>
    <row r="277" spans="4:6" s="77" customFormat="1" x14ac:dyDescent="0.25">
      <c r="D277" s="78"/>
      <c r="E277" s="78"/>
      <c r="F277" s="78"/>
    </row>
    <row r="278" spans="4:6" s="77" customFormat="1" x14ac:dyDescent="0.25">
      <c r="D278" s="78"/>
      <c r="E278" s="78"/>
      <c r="F278" s="78"/>
    </row>
    <row r="279" spans="4:6" s="77" customFormat="1" x14ac:dyDescent="0.25">
      <c r="D279" s="78"/>
      <c r="E279" s="78"/>
      <c r="F279" s="78"/>
    </row>
    <row r="280" spans="4:6" s="77" customFormat="1" x14ac:dyDescent="0.25">
      <c r="D280" s="78"/>
      <c r="E280" s="78"/>
      <c r="F280" s="78"/>
    </row>
    <row r="281" spans="4:6" s="77" customFormat="1" x14ac:dyDescent="0.25">
      <c r="D281" s="78"/>
      <c r="E281" s="78"/>
      <c r="F281" s="78"/>
    </row>
    <row r="282" spans="4:6" s="77" customFormat="1" x14ac:dyDescent="0.25">
      <c r="D282" s="78"/>
      <c r="E282" s="78"/>
      <c r="F282" s="78"/>
    </row>
    <row r="283" spans="4:6" s="77" customFormat="1" x14ac:dyDescent="0.25">
      <c r="D283" s="78"/>
      <c r="E283" s="78"/>
      <c r="F283" s="78"/>
    </row>
    <row r="284" spans="4:6" s="77" customFormat="1" x14ac:dyDescent="0.25">
      <c r="D284" s="78"/>
      <c r="E284" s="78"/>
      <c r="F284" s="78"/>
    </row>
    <row r="285" spans="4:6" s="77" customFormat="1" x14ac:dyDescent="0.25">
      <c r="D285" s="78"/>
      <c r="E285" s="78"/>
      <c r="F285" s="78"/>
    </row>
    <row r="286" spans="4:6" s="77" customFormat="1" x14ac:dyDescent="0.25">
      <c r="D286" s="78"/>
      <c r="E286" s="78"/>
      <c r="F286" s="78"/>
    </row>
    <row r="287" spans="4:6" s="77" customFormat="1" x14ac:dyDescent="0.25">
      <c r="D287" s="78"/>
      <c r="E287" s="78"/>
      <c r="F287" s="78"/>
    </row>
    <row r="288" spans="4:6" s="77" customFormat="1" x14ac:dyDescent="0.25">
      <c r="D288" s="78"/>
      <c r="E288" s="78"/>
      <c r="F288" s="78"/>
    </row>
    <row r="289" spans="4:6" s="77" customFormat="1" x14ac:dyDescent="0.25">
      <c r="D289" s="78"/>
      <c r="E289" s="78"/>
      <c r="F289" s="78"/>
    </row>
    <row r="290" spans="4:6" s="77" customFormat="1" x14ac:dyDescent="0.25">
      <c r="D290" s="78"/>
      <c r="E290" s="78"/>
      <c r="F290" s="78"/>
    </row>
    <row r="291" spans="4:6" s="77" customFormat="1" x14ac:dyDescent="0.25">
      <c r="D291" s="78"/>
      <c r="E291" s="78"/>
      <c r="F291" s="78"/>
    </row>
    <row r="292" spans="4:6" s="77" customFormat="1" x14ac:dyDescent="0.25">
      <c r="D292" s="78"/>
      <c r="E292" s="78"/>
      <c r="F292" s="78"/>
    </row>
    <row r="293" spans="4:6" s="77" customFormat="1" x14ac:dyDescent="0.25">
      <c r="D293" s="78"/>
      <c r="E293" s="78"/>
      <c r="F293" s="78"/>
    </row>
    <row r="294" spans="4:6" s="77" customFormat="1" x14ac:dyDescent="0.25">
      <c r="D294" s="78"/>
      <c r="E294" s="78"/>
      <c r="F294" s="78"/>
    </row>
    <row r="295" spans="4:6" s="77" customFormat="1" x14ac:dyDescent="0.25">
      <c r="D295" s="78"/>
      <c r="E295" s="78"/>
      <c r="F295" s="78"/>
    </row>
    <row r="296" spans="4:6" s="77" customFormat="1" x14ac:dyDescent="0.25">
      <c r="D296" s="78"/>
      <c r="E296" s="78"/>
      <c r="F296" s="78"/>
    </row>
    <row r="297" spans="4:6" s="77" customFormat="1" x14ac:dyDescent="0.25">
      <c r="D297" s="78"/>
      <c r="E297" s="78"/>
      <c r="F297" s="78"/>
    </row>
    <row r="298" spans="4:6" s="77" customFormat="1" x14ac:dyDescent="0.25">
      <c r="D298" s="78"/>
      <c r="E298" s="78"/>
      <c r="F298" s="78"/>
    </row>
    <row r="299" spans="4:6" s="77" customFormat="1" x14ac:dyDescent="0.25">
      <c r="D299" s="78"/>
      <c r="E299" s="78"/>
      <c r="F299" s="78"/>
    </row>
    <row r="300" spans="4:6" s="77" customFormat="1" x14ac:dyDescent="0.25">
      <c r="D300" s="78"/>
      <c r="E300" s="78"/>
      <c r="F300" s="78"/>
    </row>
    <row r="301" spans="4:6" s="77" customFormat="1" x14ac:dyDescent="0.25">
      <c r="D301" s="78"/>
      <c r="E301" s="78"/>
      <c r="F301" s="78"/>
    </row>
    <row r="302" spans="4:6" s="77" customFormat="1" x14ac:dyDescent="0.25">
      <c r="D302" s="78"/>
      <c r="E302" s="78"/>
      <c r="F302" s="78"/>
    </row>
    <row r="303" spans="4:6" s="77" customFormat="1" x14ac:dyDescent="0.25">
      <c r="D303" s="78"/>
      <c r="E303" s="78"/>
      <c r="F303" s="78"/>
    </row>
    <row r="304" spans="4:6" s="77" customFormat="1" x14ac:dyDescent="0.25">
      <c r="D304" s="78"/>
      <c r="E304" s="78"/>
      <c r="F304" s="78"/>
    </row>
    <row r="305" spans="4:6" s="77" customFormat="1" x14ac:dyDescent="0.25">
      <c r="D305" s="78"/>
      <c r="E305" s="78"/>
      <c r="F305" s="78"/>
    </row>
    <row r="306" spans="4:6" s="77" customFormat="1" x14ac:dyDescent="0.25">
      <c r="D306" s="78"/>
      <c r="E306" s="78"/>
      <c r="F306" s="78"/>
    </row>
    <row r="307" spans="4:6" s="77" customFormat="1" x14ac:dyDescent="0.25">
      <c r="D307" s="78"/>
      <c r="E307" s="78"/>
      <c r="F307" s="78"/>
    </row>
    <row r="308" spans="4:6" s="77" customFormat="1" x14ac:dyDescent="0.25">
      <c r="D308" s="78"/>
      <c r="E308" s="78"/>
      <c r="F308" s="78"/>
    </row>
    <row r="309" spans="4:6" s="77" customFormat="1" x14ac:dyDescent="0.25">
      <c r="D309" s="78"/>
      <c r="E309" s="78"/>
      <c r="F309" s="78"/>
    </row>
    <row r="310" spans="4:6" s="77" customFormat="1" x14ac:dyDescent="0.25">
      <c r="D310" s="78"/>
      <c r="E310" s="78"/>
      <c r="F310" s="78"/>
    </row>
    <row r="311" spans="4:6" s="77" customFormat="1" x14ac:dyDescent="0.25">
      <c r="D311" s="78"/>
      <c r="E311" s="78"/>
      <c r="F311" s="78"/>
    </row>
    <row r="312" spans="4:6" s="77" customFormat="1" x14ac:dyDescent="0.25">
      <c r="D312" s="78"/>
      <c r="E312" s="78"/>
      <c r="F312" s="78"/>
    </row>
    <row r="313" spans="4:6" s="77" customFormat="1" x14ac:dyDescent="0.25">
      <c r="D313" s="78"/>
      <c r="E313" s="78"/>
      <c r="F313" s="78"/>
    </row>
    <row r="314" spans="4:6" s="77" customFormat="1" x14ac:dyDescent="0.25">
      <c r="D314" s="78"/>
      <c r="E314" s="78"/>
      <c r="F314" s="78"/>
    </row>
    <row r="315" spans="4:6" s="77" customFormat="1" x14ac:dyDescent="0.25">
      <c r="D315" s="78"/>
      <c r="E315" s="78"/>
      <c r="F315" s="78"/>
    </row>
    <row r="316" spans="4:6" s="77" customFormat="1" x14ac:dyDescent="0.25">
      <c r="D316" s="78"/>
      <c r="E316" s="78"/>
      <c r="F316" s="78"/>
    </row>
    <row r="317" spans="4:6" s="77" customFormat="1" x14ac:dyDescent="0.25">
      <c r="D317" s="78"/>
      <c r="E317" s="78"/>
      <c r="F317" s="78"/>
    </row>
    <row r="318" spans="4:6" s="77" customFormat="1" x14ac:dyDescent="0.25">
      <c r="D318" s="78"/>
      <c r="E318" s="78"/>
      <c r="F318" s="78"/>
    </row>
    <row r="319" spans="4:6" s="77" customFormat="1" x14ac:dyDescent="0.25">
      <c r="D319" s="78"/>
      <c r="E319" s="78"/>
      <c r="F319" s="78"/>
    </row>
    <row r="320" spans="4:6" s="77" customFormat="1" x14ac:dyDescent="0.25">
      <c r="D320" s="78"/>
      <c r="E320" s="78"/>
      <c r="F320" s="78"/>
    </row>
    <row r="321" spans="4:6" s="77" customFormat="1" x14ac:dyDescent="0.25">
      <c r="D321" s="78"/>
      <c r="E321" s="78"/>
      <c r="F321" s="78"/>
    </row>
    <row r="322" spans="4:6" s="77" customFormat="1" x14ac:dyDescent="0.25">
      <c r="D322" s="78"/>
      <c r="E322" s="78"/>
      <c r="F322" s="78"/>
    </row>
    <row r="323" spans="4:6" s="77" customFormat="1" x14ac:dyDescent="0.25">
      <c r="D323" s="78"/>
      <c r="E323" s="78"/>
      <c r="F323" s="78"/>
    </row>
    <row r="324" spans="4:6" s="77" customFormat="1" x14ac:dyDescent="0.25">
      <c r="D324" s="78"/>
      <c r="E324" s="78"/>
      <c r="F324" s="78"/>
    </row>
    <row r="325" spans="4:6" s="77" customFormat="1" x14ac:dyDescent="0.25">
      <c r="D325" s="78"/>
      <c r="E325" s="78"/>
      <c r="F325" s="78"/>
    </row>
    <row r="326" spans="4:6" s="77" customFormat="1" x14ac:dyDescent="0.25">
      <c r="D326" s="78"/>
      <c r="E326" s="78"/>
      <c r="F326" s="78"/>
    </row>
    <row r="327" spans="4:6" s="77" customFormat="1" x14ac:dyDescent="0.25">
      <c r="D327" s="78"/>
      <c r="E327" s="78"/>
      <c r="F327" s="78"/>
    </row>
    <row r="328" spans="4:6" s="77" customFormat="1" x14ac:dyDescent="0.25">
      <c r="D328" s="78"/>
      <c r="E328" s="78"/>
      <c r="F328" s="78"/>
    </row>
    <row r="329" spans="4:6" s="77" customFormat="1" x14ac:dyDescent="0.25">
      <c r="D329" s="78"/>
      <c r="E329" s="78"/>
      <c r="F329" s="78"/>
    </row>
    <row r="330" spans="4:6" s="77" customFormat="1" x14ac:dyDescent="0.25">
      <c r="D330" s="78"/>
      <c r="E330" s="78"/>
      <c r="F330" s="78"/>
    </row>
    <row r="331" spans="4:6" s="77" customFormat="1" x14ac:dyDescent="0.25">
      <c r="D331" s="78"/>
      <c r="E331" s="78"/>
      <c r="F331" s="78"/>
    </row>
    <row r="332" spans="4:6" s="77" customFormat="1" x14ac:dyDescent="0.25">
      <c r="D332" s="78"/>
      <c r="E332" s="78"/>
      <c r="F332" s="78"/>
    </row>
    <row r="333" spans="4:6" s="77" customFormat="1" x14ac:dyDescent="0.25">
      <c r="D333" s="78"/>
      <c r="E333" s="78"/>
      <c r="F333" s="78"/>
    </row>
    <row r="334" spans="4:6" s="77" customFormat="1" x14ac:dyDescent="0.25">
      <c r="D334" s="78"/>
      <c r="E334" s="78"/>
      <c r="F334" s="78"/>
    </row>
    <row r="335" spans="4:6" s="77" customFormat="1" x14ac:dyDescent="0.25">
      <c r="D335" s="78"/>
      <c r="E335" s="78"/>
      <c r="F335" s="78"/>
    </row>
    <row r="336" spans="4:6" s="77" customFormat="1" x14ac:dyDescent="0.25">
      <c r="D336" s="78"/>
      <c r="E336" s="78"/>
      <c r="F336" s="78"/>
    </row>
    <row r="337" spans="4:6" s="77" customFormat="1" x14ac:dyDescent="0.25">
      <c r="D337" s="78"/>
      <c r="E337" s="78"/>
      <c r="F337" s="78"/>
    </row>
    <row r="338" spans="4:6" s="77" customFormat="1" x14ac:dyDescent="0.25">
      <c r="D338" s="78"/>
      <c r="E338" s="78"/>
      <c r="F338" s="78"/>
    </row>
    <row r="339" spans="4:6" s="77" customFormat="1" x14ac:dyDescent="0.25">
      <c r="D339" s="78"/>
      <c r="E339" s="78"/>
      <c r="F339" s="78"/>
    </row>
    <row r="340" spans="4:6" s="77" customFormat="1" x14ac:dyDescent="0.25">
      <c r="D340" s="78"/>
      <c r="E340" s="78"/>
      <c r="F340" s="78"/>
    </row>
    <row r="341" spans="4:6" s="77" customFormat="1" x14ac:dyDescent="0.25">
      <c r="D341" s="78"/>
      <c r="E341" s="78"/>
      <c r="F341" s="78"/>
    </row>
    <row r="342" spans="4:6" s="77" customFormat="1" x14ac:dyDescent="0.25">
      <c r="D342" s="78"/>
      <c r="E342" s="78"/>
      <c r="F342" s="78"/>
    </row>
    <row r="343" spans="4:6" s="77" customFormat="1" x14ac:dyDescent="0.25">
      <c r="D343" s="78"/>
      <c r="E343" s="78"/>
      <c r="F343" s="78"/>
    </row>
    <row r="344" spans="4:6" s="77" customFormat="1" x14ac:dyDescent="0.25">
      <c r="D344" s="78"/>
      <c r="E344" s="78"/>
      <c r="F344" s="78"/>
    </row>
    <row r="345" spans="4:6" s="77" customFormat="1" x14ac:dyDescent="0.25">
      <c r="D345" s="78"/>
      <c r="E345" s="78"/>
      <c r="F345" s="78"/>
    </row>
    <row r="346" spans="4:6" s="77" customFormat="1" x14ac:dyDescent="0.25">
      <c r="D346" s="78"/>
      <c r="E346" s="78"/>
      <c r="F346" s="78"/>
    </row>
    <row r="347" spans="4:6" s="77" customFormat="1" x14ac:dyDescent="0.25">
      <c r="D347" s="78"/>
      <c r="E347" s="78"/>
      <c r="F347" s="78"/>
    </row>
    <row r="348" spans="4:6" s="77" customFormat="1" x14ac:dyDescent="0.25">
      <c r="D348" s="78"/>
      <c r="E348" s="78"/>
      <c r="F348" s="78"/>
    </row>
    <row r="349" spans="4:6" s="77" customFormat="1" x14ac:dyDescent="0.25">
      <c r="D349" s="78"/>
      <c r="E349" s="78"/>
      <c r="F349" s="78"/>
    </row>
    <row r="350" spans="4:6" s="77" customFormat="1" x14ac:dyDescent="0.25">
      <c r="D350" s="78"/>
      <c r="E350" s="78"/>
      <c r="F350" s="78"/>
    </row>
    <row r="351" spans="4:6" s="77" customFormat="1" x14ac:dyDescent="0.25">
      <c r="D351" s="78"/>
      <c r="E351" s="78"/>
      <c r="F351" s="78"/>
    </row>
    <row r="352" spans="4:6" s="77" customFormat="1" x14ac:dyDescent="0.25">
      <c r="D352" s="78"/>
      <c r="E352" s="78"/>
      <c r="F352" s="78"/>
    </row>
    <row r="353" spans="4:6" s="77" customFormat="1" x14ac:dyDescent="0.25">
      <c r="D353" s="78"/>
      <c r="E353" s="78"/>
      <c r="F353" s="78"/>
    </row>
    <row r="354" spans="4:6" s="77" customFormat="1" x14ac:dyDescent="0.25">
      <c r="D354" s="78"/>
      <c r="E354" s="78"/>
      <c r="F354" s="78"/>
    </row>
    <row r="355" spans="4:6" s="77" customFormat="1" x14ac:dyDescent="0.25">
      <c r="D355" s="78"/>
      <c r="E355" s="78"/>
      <c r="F355" s="78"/>
    </row>
    <row r="356" spans="4:6" s="77" customFormat="1" x14ac:dyDescent="0.25">
      <c r="D356" s="78"/>
      <c r="E356" s="78"/>
      <c r="F356" s="78"/>
    </row>
    <row r="357" spans="4:6" s="77" customFormat="1" x14ac:dyDescent="0.25">
      <c r="D357" s="78"/>
      <c r="E357" s="78"/>
      <c r="F357" s="78"/>
    </row>
    <row r="358" spans="4:6" s="77" customFormat="1" x14ac:dyDescent="0.25">
      <c r="D358" s="78"/>
      <c r="E358" s="78"/>
      <c r="F358" s="78"/>
    </row>
    <row r="359" spans="4:6" s="77" customFormat="1" x14ac:dyDescent="0.25">
      <c r="D359" s="78"/>
      <c r="E359" s="78"/>
      <c r="F359" s="78"/>
    </row>
    <row r="360" spans="4:6" s="77" customFormat="1" x14ac:dyDescent="0.25">
      <c r="D360" s="78"/>
      <c r="E360" s="78"/>
      <c r="F360" s="78"/>
    </row>
    <row r="361" spans="4:6" s="77" customFormat="1" x14ac:dyDescent="0.25">
      <c r="D361" s="78"/>
      <c r="E361" s="78"/>
      <c r="F361" s="78"/>
    </row>
    <row r="362" spans="4:6" s="77" customFormat="1" x14ac:dyDescent="0.25">
      <c r="D362" s="78"/>
      <c r="E362" s="78"/>
      <c r="F362" s="78"/>
    </row>
    <row r="363" spans="4:6" s="77" customFormat="1" x14ac:dyDescent="0.25">
      <c r="D363" s="78"/>
      <c r="E363" s="78"/>
      <c r="F363" s="78"/>
    </row>
    <row r="364" spans="4:6" s="77" customFormat="1" x14ac:dyDescent="0.25">
      <c r="D364" s="78"/>
      <c r="E364" s="78"/>
      <c r="F364" s="78"/>
    </row>
    <row r="365" spans="4:6" s="77" customFormat="1" x14ac:dyDescent="0.25">
      <c r="D365" s="78"/>
      <c r="E365" s="78"/>
      <c r="F365" s="78"/>
    </row>
    <row r="366" spans="4:6" s="77" customFormat="1" x14ac:dyDescent="0.25">
      <c r="D366" s="78"/>
      <c r="E366" s="78"/>
      <c r="F366" s="78"/>
    </row>
    <row r="367" spans="4:6" s="77" customFormat="1" x14ac:dyDescent="0.25">
      <c r="D367" s="78"/>
      <c r="E367" s="78"/>
      <c r="F367" s="78"/>
    </row>
    <row r="368" spans="4:6" s="77" customFormat="1" x14ac:dyDescent="0.25">
      <c r="D368" s="78"/>
      <c r="E368" s="78"/>
      <c r="F368" s="78"/>
    </row>
    <row r="369" spans="4:6" s="77" customFormat="1" x14ac:dyDescent="0.25">
      <c r="D369" s="78"/>
      <c r="E369" s="78"/>
      <c r="F369" s="78"/>
    </row>
    <row r="370" spans="4:6" s="77" customFormat="1" x14ac:dyDescent="0.25">
      <c r="D370" s="78"/>
      <c r="E370" s="78"/>
      <c r="F370" s="78"/>
    </row>
    <row r="371" spans="4:6" s="77" customFormat="1" x14ac:dyDescent="0.25">
      <c r="D371" s="78"/>
      <c r="E371" s="78"/>
      <c r="F371" s="78"/>
    </row>
    <row r="372" spans="4:6" s="77" customFormat="1" x14ac:dyDescent="0.25">
      <c r="D372" s="78"/>
      <c r="E372" s="78"/>
      <c r="F372" s="78"/>
    </row>
    <row r="373" spans="4:6" s="77" customFormat="1" x14ac:dyDescent="0.25">
      <c r="D373" s="78"/>
      <c r="E373" s="78"/>
      <c r="F373" s="78"/>
    </row>
    <row r="374" spans="4:6" s="77" customFormat="1" x14ac:dyDescent="0.25">
      <c r="D374" s="78"/>
      <c r="E374" s="78"/>
      <c r="F374" s="78"/>
    </row>
    <row r="375" spans="4:6" s="77" customFormat="1" x14ac:dyDescent="0.25">
      <c r="D375" s="78"/>
      <c r="E375" s="78"/>
      <c r="F375" s="78"/>
    </row>
    <row r="376" spans="4:6" s="77" customFormat="1" x14ac:dyDescent="0.25">
      <c r="D376" s="78"/>
      <c r="E376" s="78"/>
      <c r="F376" s="78"/>
    </row>
    <row r="377" spans="4:6" s="77" customFormat="1" x14ac:dyDescent="0.25">
      <c r="D377" s="78"/>
      <c r="E377" s="78"/>
      <c r="F377" s="78"/>
    </row>
    <row r="378" spans="4:6" s="77" customFormat="1" x14ac:dyDescent="0.25">
      <c r="D378" s="78"/>
      <c r="E378" s="78"/>
      <c r="F378" s="78"/>
    </row>
    <row r="379" spans="4:6" s="77" customFormat="1" x14ac:dyDescent="0.25">
      <c r="D379" s="78"/>
      <c r="E379" s="78"/>
      <c r="F379" s="78"/>
    </row>
    <row r="380" spans="4:6" s="77" customFormat="1" x14ac:dyDescent="0.25">
      <c r="D380" s="78"/>
      <c r="E380" s="78"/>
      <c r="F380" s="78"/>
    </row>
    <row r="381" spans="4:6" s="77" customFormat="1" x14ac:dyDescent="0.25">
      <c r="D381" s="78"/>
      <c r="E381" s="78"/>
      <c r="F381" s="78"/>
    </row>
    <row r="382" spans="4:6" s="77" customFormat="1" x14ac:dyDescent="0.25">
      <c r="D382" s="78"/>
      <c r="E382" s="78"/>
      <c r="F382" s="78"/>
    </row>
    <row r="383" spans="4:6" s="77" customFormat="1" x14ac:dyDescent="0.25">
      <c r="D383" s="78"/>
      <c r="E383" s="78"/>
      <c r="F383" s="78"/>
    </row>
    <row r="384" spans="4:6" s="77" customFormat="1" x14ac:dyDescent="0.25">
      <c r="D384" s="78"/>
      <c r="E384" s="78"/>
      <c r="F384" s="78"/>
    </row>
    <row r="385" spans="4:6" s="77" customFormat="1" x14ac:dyDescent="0.25">
      <c r="D385" s="78"/>
      <c r="E385" s="78"/>
      <c r="F385" s="78"/>
    </row>
    <row r="386" spans="4:6" s="77" customFormat="1" x14ac:dyDescent="0.25">
      <c r="D386" s="78"/>
      <c r="E386" s="78"/>
      <c r="F386" s="78"/>
    </row>
    <row r="387" spans="4:6" s="77" customFormat="1" x14ac:dyDescent="0.25">
      <c r="D387" s="78"/>
      <c r="E387" s="78"/>
      <c r="F387" s="78"/>
    </row>
    <row r="388" spans="4:6" s="77" customFormat="1" x14ac:dyDescent="0.25">
      <c r="D388" s="78"/>
      <c r="E388" s="78"/>
      <c r="F388" s="78"/>
    </row>
    <row r="389" spans="4:6" s="77" customFormat="1" x14ac:dyDescent="0.25">
      <c r="D389" s="78"/>
      <c r="E389" s="78"/>
      <c r="F389" s="78"/>
    </row>
    <row r="390" spans="4:6" s="77" customFormat="1" x14ac:dyDescent="0.25">
      <c r="D390" s="78"/>
      <c r="E390" s="78"/>
      <c r="F390" s="78"/>
    </row>
    <row r="391" spans="4:6" s="77" customFormat="1" x14ac:dyDescent="0.25">
      <c r="D391" s="78"/>
      <c r="E391" s="78"/>
      <c r="F391" s="78"/>
    </row>
    <row r="392" spans="4:6" s="77" customFormat="1" x14ac:dyDescent="0.25">
      <c r="D392" s="78"/>
      <c r="E392" s="78"/>
      <c r="F392" s="78"/>
    </row>
    <row r="393" spans="4:6" s="77" customFormat="1" x14ac:dyDescent="0.25">
      <c r="D393" s="78"/>
      <c r="E393" s="78"/>
      <c r="F393" s="78"/>
    </row>
    <row r="394" spans="4:6" s="77" customFormat="1" x14ac:dyDescent="0.25">
      <c r="D394" s="78"/>
      <c r="E394" s="78"/>
      <c r="F394" s="78"/>
    </row>
    <row r="395" spans="4:6" s="77" customFormat="1" x14ac:dyDescent="0.25">
      <c r="D395" s="78"/>
      <c r="E395" s="78"/>
      <c r="F395" s="78"/>
    </row>
    <row r="396" spans="4:6" s="77" customFormat="1" x14ac:dyDescent="0.25">
      <c r="D396" s="78"/>
      <c r="E396" s="78"/>
      <c r="F396" s="78"/>
    </row>
    <row r="397" spans="4:6" s="77" customFormat="1" x14ac:dyDescent="0.25">
      <c r="D397" s="78"/>
      <c r="E397" s="78"/>
      <c r="F397" s="78"/>
    </row>
    <row r="398" spans="4:6" s="77" customFormat="1" x14ac:dyDescent="0.25">
      <c r="D398" s="78"/>
      <c r="E398" s="78"/>
      <c r="F398" s="78"/>
    </row>
    <row r="399" spans="4:6" s="77" customFormat="1" x14ac:dyDescent="0.25">
      <c r="D399" s="78"/>
      <c r="E399" s="78"/>
      <c r="F399" s="78"/>
    </row>
    <row r="400" spans="4:6" s="77" customFormat="1" x14ac:dyDescent="0.25">
      <c r="D400" s="78"/>
      <c r="E400" s="78"/>
      <c r="F400" s="78"/>
    </row>
    <row r="401" spans="4:6" s="77" customFormat="1" x14ac:dyDescent="0.25">
      <c r="D401" s="78"/>
      <c r="E401" s="78"/>
      <c r="F401" s="78"/>
    </row>
    <row r="402" spans="4:6" s="77" customFormat="1" x14ac:dyDescent="0.25">
      <c r="D402" s="78"/>
      <c r="E402" s="78"/>
      <c r="F402" s="78"/>
    </row>
    <row r="403" spans="4:6" s="77" customFormat="1" x14ac:dyDescent="0.25">
      <c r="D403" s="78"/>
      <c r="E403" s="78"/>
      <c r="F403" s="78"/>
    </row>
    <row r="404" spans="4:6" s="77" customFormat="1" x14ac:dyDescent="0.25">
      <c r="D404" s="78"/>
      <c r="E404" s="78"/>
      <c r="F404" s="78"/>
    </row>
    <row r="405" spans="4:6" s="77" customFormat="1" x14ac:dyDescent="0.25">
      <c r="D405" s="78"/>
      <c r="E405" s="78"/>
      <c r="F405" s="78"/>
    </row>
    <row r="406" spans="4:6" s="77" customFormat="1" x14ac:dyDescent="0.25">
      <c r="D406" s="78"/>
      <c r="E406" s="78"/>
      <c r="F406" s="78"/>
    </row>
    <row r="407" spans="4:6" s="77" customFormat="1" x14ac:dyDescent="0.25">
      <c r="D407" s="78"/>
      <c r="E407" s="78"/>
      <c r="F407" s="78"/>
    </row>
    <row r="408" spans="4:6" s="77" customFormat="1" x14ac:dyDescent="0.25">
      <c r="D408" s="78"/>
      <c r="E408" s="78"/>
      <c r="F408" s="78"/>
    </row>
    <row r="409" spans="4:6" s="77" customFormat="1" x14ac:dyDescent="0.25">
      <c r="D409" s="78"/>
      <c r="E409" s="78"/>
      <c r="F409" s="78"/>
    </row>
    <row r="410" spans="4:6" s="77" customFormat="1" x14ac:dyDescent="0.25">
      <c r="D410" s="78"/>
      <c r="E410" s="78"/>
      <c r="F410" s="78"/>
    </row>
    <row r="411" spans="4:6" s="77" customFormat="1" x14ac:dyDescent="0.25">
      <c r="D411" s="78"/>
      <c r="E411" s="78"/>
      <c r="F411" s="78"/>
    </row>
    <row r="412" spans="4:6" s="77" customFormat="1" x14ac:dyDescent="0.25">
      <c r="D412" s="78"/>
      <c r="E412" s="78"/>
      <c r="F412" s="78"/>
    </row>
    <row r="413" spans="4:6" s="77" customFormat="1" x14ac:dyDescent="0.25">
      <c r="D413" s="78"/>
      <c r="E413" s="78"/>
      <c r="F413" s="78"/>
    </row>
    <row r="414" spans="4:6" s="77" customFormat="1" x14ac:dyDescent="0.25">
      <c r="D414" s="78"/>
      <c r="E414" s="78"/>
      <c r="F414" s="78"/>
    </row>
    <row r="415" spans="4:6" s="77" customFormat="1" x14ac:dyDescent="0.25">
      <c r="D415" s="78"/>
      <c r="E415" s="78"/>
      <c r="F415" s="78"/>
    </row>
    <row r="416" spans="4:6" s="77" customFormat="1" x14ac:dyDescent="0.25">
      <c r="D416" s="78"/>
      <c r="E416" s="78"/>
      <c r="F416" s="78"/>
    </row>
    <row r="417" spans="4:6" s="77" customFormat="1" x14ac:dyDescent="0.25">
      <c r="D417" s="78"/>
      <c r="E417" s="78"/>
      <c r="F417" s="78"/>
    </row>
    <row r="418" spans="4:6" s="77" customFormat="1" x14ac:dyDescent="0.25">
      <c r="D418" s="78"/>
      <c r="E418" s="78"/>
      <c r="F418" s="78"/>
    </row>
    <row r="419" spans="4:6" s="77" customFormat="1" x14ac:dyDescent="0.25">
      <c r="D419" s="78"/>
      <c r="E419" s="78"/>
      <c r="F419" s="78"/>
    </row>
    <row r="420" spans="4:6" s="77" customFormat="1" x14ac:dyDescent="0.25">
      <c r="D420" s="78"/>
      <c r="E420" s="78"/>
      <c r="F420" s="78"/>
    </row>
    <row r="421" spans="4:6" s="77" customFormat="1" x14ac:dyDescent="0.25">
      <c r="D421" s="78"/>
      <c r="E421" s="78"/>
      <c r="F421" s="78"/>
    </row>
    <row r="422" spans="4:6" s="77" customFormat="1" x14ac:dyDescent="0.25">
      <c r="D422" s="78"/>
      <c r="E422" s="78"/>
      <c r="F422" s="78"/>
    </row>
    <row r="423" spans="4:6" s="77" customFormat="1" x14ac:dyDescent="0.25">
      <c r="D423" s="78"/>
      <c r="E423" s="78"/>
      <c r="F423" s="78"/>
    </row>
    <row r="424" spans="4:6" s="77" customFormat="1" x14ac:dyDescent="0.25">
      <c r="D424" s="78"/>
      <c r="E424" s="78"/>
      <c r="F424" s="78"/>
    </row>
    <row r="425" spans="4:6" s="77" customFormat="1" x14ac:dyDescent="0.25">
      <c r="D425" s="78"/>
      <c r="E425" s="78"/>
      <c r="F425" s="78"/>
    </row>
    <row r="426" spans="4:6" s="77" customFormat="1" x14ac:dyDescent="0.25">
      <c r="D426" s="78"/>
      <c r="E426" s="78"/>
      <c r="F426" s="78"/>
    </row>
    <row r="427" spans="4:6" s="77" customFormat="1" x14ac:dyDescent="0.25">
      <c r="D427" s="78"/>
      <c r="E427" s="78"/>
      <c r="F427" s="78"/>
    </row>
    <row r="428" spans="4:6" s="77" customFormat="1" x14ac:dyDescent="0.25">
      <c r="D428" s="78"/>
      <c r="E428" s="78"/>
      <c r="F428" s="78"/>
    </row>
    <row r="429" spans="4:6" s="77" customFormat="1" x14ac:dyDescent="0.25">
      <c r="D429" s="78"/>
      <c r="E429" s="78"/>
      <c r="F429" s="78"/>
    </row>
    <row r="430" spans="4:6" s="77" customFormat="1" x14ac:dyDescent="0.25">
      <c r="D430" s="78"/>
      <c r="E430" s="78"/>
      <c r="F430" s="78"/>
    </row>
    <row r="431" spans="4:6" s="77" customFormat="1" x14ac:dyDescent="0.25">
      <c r="D431" s="78"/>
      <c r="E431" s="78"/>
      <c r="F431" s="78"/>
    </row>
    <row r="432" spans="4:6" s="77" customFormat="1" x14ac:dyDescent="0.25">
      <c r="D432" s="78"/>
      <c r="E432" s="78"/>
      <c r="F432" s="78"/>
    </row>
    <row r="433" spans="4:6" s="77" customFormat="1" x14ac:dyDescent="0.25">
      <c r="D433" s="78"/>
      <c r="E433" s="78"/>
      <c r="F433" s="78"/>
    </row>
    <row r="434" spans="4:6" s="77" customFormat="1" x14ac:dyDescent="0.25">
      <c r="D434" s="78"/>
      <c r="E434" s="78"/>
      <c r="F434" s="78"/>
    </row>
    <row r="435" spans="4:6" s="77" customFormat="1" x14ac:dyDescent="0.25">
      <c r="D435" s="78"/>
      <c r="E435" s="78"/>
      <c r="F435" s="78"/>
    </row>
    <row r="436" spans="4:6" s="77" customFormat="1" x14ac:dyDescent="0.25">
      <c r="D436" s="78"/>
      <c r="E436" s="78"/>
      <c r="F436" s="78"/>
    </row>
    <row r="437" spans="4:6" s="77" customFormat="1" x14ac:dyDescent="0.25">
      <c r="D437" s="78"/>
      <c r="E437" s="78"/>
      <c r="F437" s="78"/>
    </row>
    <row r="438" spans="4:6" s="77" customFormat="1" x14ac:dyDescent="0.25">
      <c r="D438" s="78"/>
      <c r="E438" s="78"/>
      <c r="F438" s="78"/>
    </row>
    <row r="439" spans="4:6" s="77" customFormat="1" x14ac:dyDescent="0.25">
      <c r="D439" s="78"/>
      <c r="E439" s="78"/>
      <c r="F439" s="78"/>
    </row>
    <row r="440" spans="4:6" s="77" customFormat="1" x14ac:dyDescent="0.25">
      <c r="D440" s="78"/>
      <c r="E440" s="78"/>
      <c r="F440" s="78"/>
    </row>
    <row r="441" spans="4:6" s="77" customFormat="1" x14ac:dyDescent="0.25">
      <c r="D441" s="78"/>
      <c r="E441" s="78"/>
      <c r="F441" s="78"/>
    </row>
    <row r="442" spans="4:6" s="77" customFormat="1" x14ac:dyDescent="0.25">
      <c r="D442" s="78"/>
      <c r="E442" s="78"/>
      <c r="F442" s="78"/>
    </row>
    <row r="443" spans="4:6" s="77" customFormat="1" x14ac:dyDescent="0.25">
      <c r="D443" s="78"/>
      <c r="E443" s="78"/>
      <c r="F443" s="78"/>
    </row>
    <row r="444" spans="4:6" s="77" customFormat="1" x14ac:dyDescent="0.25">
      <c r="D444" s="78"/>
      <c r="E444" s="78"/>
      <c r="F444" s="78"/>
    </row>
    <row r="445" spans="4:6" s="77" customFormat="1" x14ac:dyDescent="0.25">
      <c r="D445" s="78"/>
      <c r="E445" s="78"/>
      <c r="F445" s="78"/>
    </row>
    <row r="446" spans="4:6" s="77" customFormat="1" x14ac:dyDescent="0.25">
      <c r="D446" s="78"/>
      <c r="E446" s="78"/>
      <c r="F446" s="78"/>
    </row>
    <row r="447" spans="4:6" s="77" customFormat="1" x14ac:dyDescent="0.25">
      <c r="D447" s="78"/>
      <c r="E447" s="78"/>
      <c r="F447" s="78"/>
    </row>
    <row r="448" spans="4:6" s="77" customFormat="1" x14ac:dyDescent="0.25">
      <c r="D448" s="78"/>
      <c r="E448" s="78"/>
      <c r="F448" s="78"/>
    </row>
    <row r="449" spans="4:6" s="77" customFormat="1" x14ac:dyDescent="0.25">
      <c r="D449" s="78"/>
      <c r="E449" s="78"/>
      <c r="F449" s="78"/>
    </row>
    <row r="450" spans="4:6" s="77" customFormat="1" x14ac:dyDescent="0.25">
      <c r="D450" s="78"/>
      <c r="E450" s="78"/>
      <c r="F450" s="78"/>
    </row>
    <row r="451" spans="4:6" s="77" customFormat="1" x14ac:dyDescent="0.25">
      <c r="D451" s="78"/>
      <c r="E451" s="78"/>
      <c r="F451" s="78"/>
    </row>
    <row r="452" spans="4:6" s="77" customFormat="1" x14ac:dyDescent="0.25">
      <c r="D452" s="78"/>
      <c r="E452" s="78"/>
      <c r="F452" s="78"/>
    </row>
    <row r="453" spans="4:6" s="77" customFormat="1" x14ac:dyDescent="0.25">
      <c r="D453" s="78"/>
      <c r="E453" s="78"/>
      <c r="F453" s="78"/>
    </row>
    <row r="454" spans="4:6" s="77" customFormat="1" x14ac:dyDescent="0.25">
      <c r="D454" s="78"/>
      <c r="E454" s="78"/>
      <c r="F454" s="78"/>
    </row>
    <row r="455" spans="4:6" s="77" customFormat="1" x14ac:dyDescent="0.25">
      <c r="D455" s="78"/>
      <c r="E455" s="78"/>
      <c r="F455" s="78"/>
    </row>
    <row r="456" spans="4:6" s="77" customFormat="1" x14ac:dyDescent="0.25">
      <c r="D456" s="78"/>
      <c r="E456" s="78"/>
      <c r="F456" s="78"/>
    </row>
    <row r="457" spans="4:6" s="77" customFormat="1" x14ac:dyDescent="0.25">
      <c r="D457" s="78"/>
      <c r="E457" s="78"/>
      <c r="F457" s="78"/>
    </row>
    <row r="458" spans="4:6" s="77" customFormat="1" x14ac:dyDescent="0.25">
      <c r="D458" s="78"/>
      <c r="E458" s="78"/>
      <c r="F458" s="78"/>
    </row>
    <row r="459" spans="4:6" s="77" customFormat="1" x14ac:dyDescent="0.25">
      <c r="D459" s="78"/>
      <c r="E459" s="78"/>
      <c r="F459" s="78"/>
    </row>
    <row r="460" spans="4:6" s="77" customFormat="1" x14ac:dyDescent="0.25">
      <c r="D460" s="78"/>
      <c r="E460" s="78"/>
      <c r="F460" s="78"/>
    </row>
    <row r="461" spans="4:6" s="77" customFormat="1" x14ac:dyDescent="0.25">
      <c r="D461" s="78"/>
      <c r="E461" s="78"/>
      <c r="F461" s="78"/>
    </row>
    <row r="462" spans="4:6" s="77" customFormat="1" x14ac:dyDescent="0.25">
      <c r="D462" s="78"/>
      <c r="E462" s="78"/>
      <c r="F462" s="78"/>
    </row>
    <row r="463" spans="4:6" s="77" customFormat="1" x14ac:dyDescent="0.25">
      <c r="D463" s="78"/>
      <c r="E463" s="78"/>
      <c r="F463" s="78"/>
    </row>
    <row r="464" spans="4:6" s="77" customFormat="1" x14ac:dyDescent="0.25">
      <c r="D464" s="78"/>
      <c r="E464" s="78"/>
      <c r="F464" s="78"/>
    </row>
    <row r="465" spans="4:6" s="77" customFormat="1" x14ac:dyDescent="0.25">
      <c r="D465" s="78"/>
      <c r="E465" s="78"/>
      <c r="F465" s="78"/>
    </row>
    <row r="466" spans="4:6" s="77" customFormat="1" x14ac:dyDescent="0.25">
      <c r="D466" s="78"/>
      <c r="E466" s="78"/>
      <c r="F466" s="78"/>
    </row>
    <row r="467" spans="4:6" s="77" customFormat="1" x14ac:dyDescent="0.25">
      <c r="D467" s="78"/>
      <c r="E467" s="78"/>
      <c r="F467" s="78"/>
    </row>
    <row r="468" spans="4:6" s="77" customFormat="1" x14ac:dyDescent="0.25">
      <c r="D468" s="78"/>
      <c r="E468" s="78"/>
      <c r="F468" s="78"/>
    </row>
    <row r="469" spans="4:6" s="77" customFormat="1" x14ac:dyDescent="0.25">
      <c r="D469" s="78"/>
      <c r="E469" s="78"/>
      <c r="F469" s="78"/>
    </row>
    <row r="470" spans="4:6" s="77" customFormat="1" x14ac:dyDescent="0.25">
      <c r="D470" s="78"/>
      <c r="E470" s="78"/>
      <c r="F470" s="78"/>
    </row>
    <row r="471" spans="4:6" s="77" customFormat="1" x14ac:dyDescent="0.25">
      <c r="D471" s="78"/>
      <c r="E471" s="78"/>
      <c r="F471" s="78"/>
    </row>
    <row r="472" spans="4:6" s="77" customFormat="1" x14ac:dyDescent="0.25">
      <c r="D472" s="78"/>
      <c r="E472" s="78"/>
      <c r="F472" s="78"/>
    </row>
    <row r="473" spans="4:6" s="77" customFormat="1" x14ac:dyDescent="0.25">
      <c r="D473" s="78"/>
      <c r="E473" s="78"/>
      <c r="F473" s="78"/>
    </row>
    <row r="474" spans="4:6" s="77" customFormat="1" x14ac:dyDescent="0.25">
      <c r="D474" s="78"/>
      <c r="E474" s="78"/>
      <c r="F474" s="78"/>
    </row>
    <row r="475" spans="4:6" s="77" customFormat="1" x14ac:dyDescent="0.25">
      <c r="D475" s="78"/>
      <c r="E475" s="78"/>
      <c r="F475" s="78"/>
    </row>
    <row r="476" spans="4:6" s="77" customFormat="1" x14ac:dyDescent="0.25">
      <c r="D476" s="78"/>
      <c r="E476" s="78"/>
      <c r="F476" s="78"/>
    </row>
    <row r="477" spans="4:6" s="77" customFormat="1" x14ac:dyDescent="0.25">
      <c r="D477" s="78"/>
      <c r="E477" s="78"/>
      <c r="F477" s="78"/>
    </row>
    <row r="478" spans="4:6" s="77" customFormat="1" x14ac:dyDescent="0.25">
      <c r="D478" s="78"/>
      <c r="E478" s="78"/>
      <c r="F478" s="78"/>
    </row>
    <row r="479" spans="4:6" s="77" customFormat="1" x14ac:dyDescent="0.25">
      <c r="D479" s="78"/>
      <c r="E479" s="78"/>
      <c r="F479" s="78"/>
    </row>
    <row r="480" spans="4:6" s="77" customFormat="1" x14ac:dyDescent="0.25">
      <c r="D480" s="78"/>
      <c r="E480" s="78"/>
      <c r="F480" s="78"/>
    </row>
    <row r="481" spans="4:6" s="77" customFormat="1" x14ac:dyDescent="0.25">
      <c r="D481" s="78"/>
      <c r="E481" s="78"/>
      <c r="F481" s="78"/>
    </row>
    <row r="482" spans="4:6" s="77" customFormat="1" x14ac:dyDescent="0.25">
      <c r="D482" s="78"/>
      <c r="E482" s="78"/>
      <c r="F482" s="78"/>
    </row>
    <row r="483" spans="4:6" s="77" customFormat="1" x14ac:dyDescent="0.25">
      <c r="D483" s="78"/>
      <c r="E483" s="78"/>
      <c r="F483" s="78"/>
    </row>
    <row r="484" spans="4:6" s="77" customFormat="1" x14ac:dyDescent="0.25">
      <c r="D484" s="78"/>
      <c r="E484" s="78"/>
      <c r="F484" s="78"/>
    </row>
    <row r="485" spans="4:6" s="77" customFormat="1" x14ac:dyDescent="0.25">
      <c r="D485" s="78"/>
      <c r="E485" s="78"/>
      <c r="F485" s="78"/>
    </row>
    <row r="486" spans="4:6" s="77" customFormat="1" x14ac:dyDescent="0.25">
      <c r="D486" s="78"/>
      <c r="E486" s="78"/>
      <c r="F486" s="78"/>
    </row>
    <row r="487" spans="4:6" s="77" customFormat="1" x14ac:dyDescent="0.25">
      <c r="D487" s="78"/>
      <c r="E487" s="78"/>
      <c r="F487" s="78"/>
    </row>
    <row r="488" spans="4:6" s="77" customFormat="1" x14ac:dyDescent="0.25">
      <c r="D488" s="78"/>
      <c r="E488" s="78"/>
      <c r="F488" s="78"/>
    </row>
    <row r="489" spans="4:6" s="77" customFormat="1" x14ac:dyDescent="0.25">
      <c r="D489" s="78"/>
      <c r="E489" s="78"/>
      <c r="F489" s="78"/>
    </row>
    <row r="490" spans="4:6" s="77" customFormat="1" x14ac:dyDescent="0.25">
      <c r="D490" s="78"/>
      <c r="E490" s="78"/>
      <c r="F490" s="78"/>
    </row>
    <row r="491" spans="4:6" s="77" customFormat="1" x14ac:dyDescent="0.25">
      <c r="D491" s="78"/>
      <c r="E491" s="78"/>
      <c r="F491" s="78"/>
    </row>
    <row r="492" spans="4:6" s="77" customFormat="1" x14ac:dyDescent="0.25">
      <c r="D492" s="78"/>
      <c r="E492" s="78"/>
      <c r="F492" s="78"/>
    </row>
    <row r="493" spans="4:6" s="77" customFormat="1" x14ac:dyDescent="0.25">
      <c r="D493" s="78"/>
      <c r="E493" s="78"/>
      <c r="F493" s="78"/>
    </row>
    <row r="494" spans="4:6" s="77" customFormat="1" x14ac:dyDescent="0.25">
      <c r="D494" s="78"/>
      <c r="E494" s="78"/>
      <c r="F494" s="78"/>
    </row>
    <row r="495" spans="4:6" s="77" customFormat="1" x14ac:dyDescent="0.25">
      <c r="D495" s="78"/>
      <c r="E495" s="78"/>
      <c r="F495" s="78"/>
    </row>
    <row r="496" spans="4:6" s="77" customFormat="1" x14ac:dyDescent="0.25">
      <c r="D496" s="78"/>
      <c r="E496" s="78"/>
      <c r="F496" s="78"/>
    </row>
    <row r="497" spans="4:6" s="77" customFormat="1" x14ac:dyDescent="0.25">
      <c r="D497" s="78"/>
      <c r="E497" s="78"/>
      <c r="F497" s="78"/>
    </row>
    <row r="498" spans="4:6" s="77" customFormat="1" x14ac:dyDescent="0.25">
      <c r="D498" s="78"/>
      <c r="E498" s="78"/>
      <c r="F498" s="78"/>
    </row>
    <row r="499" spans="4:6" s="77" customFormat="1" x14ac:dyDescent="0.25">
      <c r="D499" s="78"/>
      <c r="E499" s="78"/>
      <c r="F499" s="78"/>
    </row>
    <row r="500" spans="4:6" s="77" customFormat="1" x14ac:dyDescent="0.25">
      <c r="D500" s="78"/>
      <c r="E500" s="78"/>
      <c r="F500" s="78"/>
    </row>
    <row r="501" spans="4:6" s="77" customFormat="1" x14ac:dyDescent="0.25">
      <c r="D501" s="78"/>
      <c r="E501" s="78"/>
      <c r="F501" s="78"/>
    </row>
    <row r="502" spans="4:6" s="77" customFormat="1" x14ac:dyDescent="0.25">
      <c r="D502" s="78"/>
      <c r="E502" s="78"/>
      <c r="F502" s="78"/>
    </row>
    <row r="503" spans="4:6" s="77" customFormat="1" x14ac:dyDescent="0.25">
      <c r="D503" s="78"/>
      <c r="E503" s="78"/>
      <c r="F503" s="78"/>
    </row>
    <row r="504" spans="4:6" s="77" customFormat="1" x14ac:dyDescent="0.25">
      <c r="D504" s="78"/>
      <c r="E504" s="78"/>
      <c r="F504" s="78"/>
    </row>
    <row r="505" spans="4:6" s="77" customFormat="1" x14ac:dyDescent="0.25">
      <c r="D505" s="78"/>
      <c r="E505" s="78"/>
      <c r="F505" s="78"/>
    </row>
    <row r="506" spans="4:6" s="77" customFormat="1" x14ac:dyDescent="0.25">
      <c r="D506" s="78"/>
      <c r="E506" s="78"/>
      <c r="F506" s="78"/>
    </row>
    <row r="507" spans="4:6" s="77" customFormat="1" x14ac:dyDescent="0.25">
      <c r="D507" s="78"/>
      <c r="E507" s="78"/>
      <c r="F507" s="78"/>
    </row>
    <row r="508" spans="4:6" s="77" customFormat="1" x14ac:dyDescent="0.25">
      <c r="D508" s="78"/>
      <c r="E508" s="78"/>
      <c r="F508" s="78"/>
    </row>
    <row r="509" spans="4:6" s="77" customFormat="1" x14ac:dyDescent="0.25">
      <c r="D509" s="78"/>
      <c r="E509" s="78"/>
      <c r="F509" s="78"/>
    </row>
    <row r="510" spans="4:6" s="77" customFormat="1" x14ac:dyDescent="0.25">
      <c r="D510" s="78"/>
      <c r="E510" s="78"/>
      <c r="F510" s="78"/>
    </row>
    <row r="511" spans="4:6" s="77" customFormat="1" x14ac:dyDescent="0.25">
      <c r="D511" s="78"/>
      <c r="E511" s="78"/>
      <c r="F511" s="78"/>
    </row>
    <row r="512" spans="4:6" s="77" customFormat="1" x14ac:dyDescent="0.25">
      <c r="D512" s="78"/>
      <c r="E512" s="78"/>
      <c r="F512" s="78"/>
    </row>
    <row r="513" spans="4:6" s="77" customFormat="1" x14ac:dyDescent="0.25">
      <c r="D513" s="78"/>
      <c r="E513" s="78"/>
      <c r="F513" s="78"/>
    </row>
    <row r="514" spans="4:6" s="77" customFormat="1" x14ac:dyDescent="0.25">
      <c r="D514" s="78"/>
      <c r="E514" s="78"/>
      <c r="F514" s="78"/>
    </row>
    <row r="515" spans="4:6" s="77" customFormat="1" x14ac:dyDescent="0.25">
      <c r="D515" s="78"/>
      <c r="E515" s="78"/>
      <c r="F515" s="78"/>
    </row>
    <row r="516" spans="4:6" s="77" customFormat="1" x14ac:dyDescent="0.25">
      <c r="D516" s="78"/>
      <c r="E516" s="78"/>
      <c r="F516" s="78"/>
    </row>
    <row r="517" spans="4:6" s="77" customFormat="1" x14ac:dyDescent="0.25">
      <c r="D517" s="78"/>
      <c r="E517" s="78"/>
      <c r="F517" s="78"/>
    </row>
    <row r="518" spans="4:6" s="77" customFormat="1" x14ac:dyDescent="0.25">
      <c r="D518" s="78"/>
      <c r="E518" s="78"/>
      <c r="F518" s="78"/>
    </row>
    <row r="519" spans="4:6" s="77" customFormat="1" x14ac:dyDescent="0.25">
      <c r="D519" s="78"/>
      <c r="E519" s="78"/>
      <c r="F519" s="78"/>
    </row>
    <row r="520" spans="4:6" s="77" customFormat="1" x14ac:dyDescent="0.25">
      <c r="D520" s="78"/>
      <c r="E520" s="78"/>
      <c r="F520" s="78"/>
    </row>
    <row r="521" spans="4:6" s="77" customFormat="1" x14ac:dyDescent="0.25">
      <c r="D521" s="78"/>
      <c r="E521" s="78"/>
      <c r="F521" s="78"/>
    </row>
    <row r="522" spans="4:6" s="77" customFormat="1" x14ac:dyDescent="0.25">
      <c r="D522" s="78"/>
      <c r="E522" s="78"/>
      <c r="F522" s="78"/>
    </row>
    <row r="523" spans="4:6" s="77" customFormat="1" x14ac:dyDescent="0.25">
      <c r="D523" s="78"/>
      <c r="E523" s="78"/>
      <c r="F523" s="78"/>
    </row>
    <row r="524" spans="4:6" s="77" customFormat="1" x14ac:dyDescent="0.25">
      <c r="D524" s="78"/>
      <c r="E524" s="78"/>
      <c r="F524" s="78"/>
    </row>
    <row r="525" spans="4:6" s="77" customFormat="1" x14ac:dyDescent="0.25">
      <c r="D525" s="78"/>
      <c r="E525" s="78"/>
      <c r="F525" s="78"/>
    </row>
    <row r="526" spans="4:6" s="77" customFormat="1" x14ac:dyDescent="0.25">
      <c r="D526" s="78"/>
      <c r="E526" s="78"/>
      <c r="F526" s="78"/>
    </row>
    <row r="527" spans="4:6" s="77" customFormat="1" x14ac:dyDescent="0.25">
      <c r="D527" s="78"/>
      <c r="E527" s="78"/>
      <c r="F527" s="78"/>
    </row>
    <row r="528" spans="4:6" s="77" customFormat="1" x14ac:dyDescent="0.25">
      <c r="D528" s="78"/>
      <c r="E528" s="78"/>
      <c r="F528" s="78"/>
    </row>
    <row r="529" spans="4:6" s="77" customFormat="1" x14ac:dyDescent="0.25">
      <c r="D529" s="78"/>
      <c r="E529" s="78"/>
      <c r="F529" s="78"/>
    </row>
    <row r="530" spans="4:6" s="77" customFormat="1" x14ac:dyDescent="0.25">
      <c r="D530" s="78"/>
      <c r="E530" s="78"/>
      <c r="F530" s="78"/>
    </row>
    <row r="531" spans="4:6" s="77" customFormat="1" x14ac:dyDescent="0.25">
      <c r="D531" s="78"/>
      <c r="E531" s="78"/>
      <c r="F531" s="78"/>
    </row>
    <row r="532" spans="4:6" s="77" customFormat="1" x14ac:dyDescent="0.25">
      <c r="D532" s="78"/>
      <c r="E532" s="78"/>
      <c r="F532" s="78"/>
    </row>
    <row r="533" spans="4:6" s="77" customFormat="1" x14ac:dyDescent="0.25">
      <c r="D533" s="78"/>
      <c r="E533" s="78"/>
      <c r="F533" s="78"/>
    </row>
    <row r="534" spans="4:6" s="77" customFormat="1" x14ac:dyDescent="0.25">
      <c r="D534" s="78"/>
      <c r="E534" s="78"/>
      <c r="F534" s="78"/>
    </row>
    <row r="535" spans="4:6" s="77" customFormat="1" x14ac:dyDescent="0.25">
      <c r="D535" s="78"/>
      <c r="E535" s="78"/>
      <c r="F535" s="78"/>
    </row>
    <row r="536" spans="4:6" s="77" customFormat="1" x14ac:dyDescent="0.25">
      <c r="D536" s="78"/>
      <c r="E536" s="78"/>
      <c r="F536" s="78"/>
    </row>
    <row r="537" spans="4:6" s="77" customFormat="1" x14ac:dyDescent="0.25">
      <c r="D537" s="78"/>
      <c r="E537" s="78"/>
      <c r="F537" s="78"/>
    </row>
    <row r="538" spans="4:6" s="77" customFormat="1" x14ac:dyDescent="0.25">
      <c r="D538" s="78"/>
      <c r="E538" s="78"/>
      <c r="F538" s="78"/>
    </row>
    <row r="539" spans="4:6" s="77" customFormat="1" x14ac:dyDescent="0.25">
      <c r="D539" s="78"/>
      <c r="E539" s="78"/>
      <c r="F539" s="78"/>
    </row>
    <row r="540" spans="4:6" s="77" customFormat="1" x14ac:dyDescent="0.25">
      <c r="D540" s="78"/>
      <c r="E540" s="78"/>
      <c r="F540" s="78"/>
    </row>
    <row r="541" spans="4:6" s="77" customFormat="1" x14ac:dyDescent="0.25">
      <c r="D541" s="78"/>
      <c r="E541" s="78"/>
      <c r="F541" s="78"/>
    </row>
    <row r="542" spans="4:6" s="77" customFormat="1" x14ac:dyDescent="0.25">
      <c r="D542" s="78"/>
      <c r="E542" s="78"/>
      <c r="F542" s="78"/>
    </row>
    <row r="543" spans="4:6" s="77" customFormat="1" x14ac:dyDescent="0.25">
      <c r="D543" s="78"/>
      <c r="E543" s="78"/>
      <c r="F543" s="78"/>
    </row>
    <row r="544" spans="4:6" s="77" customFormat="1" x14ac:dyDescent="0.25">
      <c r="D544" s="78"/>
      <c r="E544" s="78"/>
      <c r="F544" s="78"/>
    </row>
    <row r="545" spans="4:6" s="77" customFormat="1" x14ac:dyDescent="0.25">
      <c r="D545" s="78"/>
      <c r="E545" s="78"/>
      <c r="F545" s="78"/>
    </row>
    <row r="546" spans="4:6" s="77" customFormat="1" x14ac:dyDescent="0.25">
      <c r="D546" s="78"/>
      <c r="E546" s="78"/>
      <c r="F546" s="78"/>
    </row>
    <row r="547" spans="4:6" s="77" customFormat="1" x14ac:dyDescent="0.25">
      <c r="D547" s="78"/>
      <c r="E547" s="78"/>
      <c r="F547" s="78"/>
    </row>
    <row r="548" spans="4:6" s="77" customFormat="1" x14ac:dyDescent="0.25">
      <c r="D548" s="78"/>
      <c r="E548" s="78"/>
      <c r="F548" s="78"/>
    </row>
    <row r="549" spans="4:6" s="77" customFormat="1" x14ac:dyDescent="0.25">
      <c r="D549" s="78"/>
      <c r="E549" s="78"/>
      <c r="F549" s="78"/>
    </row>
    <row r="550" spans="4:6" s="77" customFormat="1" x14ac:dyDescent="0.25">
      <c r="D550" s="78"/>
      <c r="E550" s="78"/>
      <c r="F550" s="78"/>
    </row>
    <row r="551" spans="4:6" s="77" customFormat="1" x14ac:dyDescent="0.25">
      <c r="D551" s="78"/>
      <c r="E551" s="78"/>
      <c r="F551" s="78"/>
    </row>
    <row r="552" spans="4:6" s="77" customFormat="1" x14ac:dyDescent="0.25">
      <c r="D552" s="78"/>
      <c r="E552" s="78"/>
      <c r="F552" s="78"/>
    </row>
    <row r="553" spans="4:6" s="77" customFormat="1" x14ac:dyDescent="0.25">
      <c r="D553" s="78"/>
      <c r="E553" s="78"/>
      <c r="F553" s="78"/>
    </row>
    <row r="554" spans="4:6" s="77" customFormat="1" x14ac:dyDescent="0.25">
      <c r="D554" s="78"/>
      <c r="E554" s="78"/>
      <c r="F554" s="78"/>
    </row>
    <row r="555" spans="4:6" s="77" customFormat="1" x14ac:dyDescent="0.25">
      <c r="D555" s="78"/>
      <c r="E555" s="78"/>
      <c r="F555" s="78"/>
    </row>
    <row r="556" spans="4:6" s="77" customFormat="1" x14ac:dyDescent="0.25">
      <c r="D556" s="78"/>
      <c r="E556" s="78"/>
      <c r="F556" s="78"/>
    </row>
    <row r="557" spans="4:6" s="77" customFormat="1" x14ac:dyDescent="0.25">
      <c r="D557" s="78"/>
      <c r="E557" s="78"/>
      <c r="F557" s="78"/>
    </row>
    <row r="558" spans="4:6" s="77" customFormat="1" x14ac:dyDescent="0.25">
      <c r="D558" s="78"/>
      <c r="E558" s="78"/>
      <c r="F558" s="78"/>
    </row>
    <row r="559" spans="4:6" s="77" customFormat="1" x14ac:dyDescent="0.25">
      <c r="D559" s="78"/>
      <c r="E559" s="78"/>
      <c r="F559" s="78"/>
    </row>
    <row r="560" spans="4:6" s="77" customFormat="1" x14ac:dyDescent="0.25">
      <c r="D560" s="78"/>
      <c r="E560" s="78"/>
      <c r="F560" s="78"/>
    </row>
    <row r="561" spans="4:6" s="77" customFormat="1" x14ac:dyDescent="0.25">
      <c r="D561" s="78"/>
      <c r="E561" s="78"/>
      <c r="F561" s="78"/>
    </row>
    <row r="562" spans="4:6" s="77" customFormat="1" x14ac:dyDescent="0.25">
      <c r="D562" s="78"/>
      <c r="E562" s="78"/>
      <c r="F562" s="78"/>
    </row>
    <row r="563" spans="4:6" s="77" customFormat="1" x14ac:dyDescent="0.25">
      <c r="D563" s="78"/>
      <c r="E563" s="78"/>
      <c r="F563" s="78"/>
    </row>
    <row r="564" spans="4:6" s="77" customFormat="1" x14ac:dyDescent="0.25">
      <c r="D564" s="78"/>
      <c r="E564" s="78"/>
      <c r="F564" s="78"/>
    </row>
    <row r="565" spans="4:6" s="77" customFormat="1" x14ac:dyDescent="0.25">
      <c r="D565" s="78"/>
      <c r="E565" s="78"/>
      <c r="F565" s="78"/>
    </row>
    <row r="566" spans="4:6" s="77" customFormat="1" x14ac:dyDescent="0.25">
      <c r="D566" s="78"/>
      <c r="E566" s="78"/>
      <c r="F566" s="78"/>
    </row>
    <row r="567" spans="4:6" s="77" customFormat="1" x14ac:dyDescent="0.25">
      <c r="D567" s="78"/>
      <c r="E567" s="78"/>
      <c r="F567" s="78"/>
    </row>
    <row r="568" spans="4:6" s="77" customFormat="1" x14ac:dyDescent="0.25">
      <c r="D568" s="78"/>
      <c r="E568" s="78"/>
      <c r="F568" s="78"/>
    </row>
    <row r="569" spans="4:6" s="77" customFormat="1" x14ac:dyDescent="0.25">
      <c r="D569" s="78"/>
      <c r="E569" s="78"/>
      <c r="F569" s="78"/>
    </row>
    <row r="570" spans="4:6" s="77" customFormat="1" x14ac:dyDescent="0.25">
      <c r="D570" s="78"/>
      <c r="E570" s="78"/>
      <c r="F570" s="78"/>
    </row>
    <row r="571" spans="4:6" s="77" customFormat="1" x14ac:dyDescent="0.25">
      <c r="D571" s="78"/>
      <c r="E571" s="78"/>
      <c r="F571" s="78"/>
    </row>
    <row r="572" spans="4:6" s="77" customFormat="1" x14ac:dyDescent="0.25">
      <c r="D572" s="78"/>
      <c r="E572" s="78"/>
      <c r="F572" s="78"/>
    </row>
    <row r="573" spans="4:6" s="77" customFormat="1" x14ac:dyDescent="0.25">
      <c r="D573" s="78"/>
      <c r="E573" s="78"/>
      <c r="F573" s="78"/>
    </row>
    <row r="574" spans="4:6" s="77" customFormat="1" x14ac:dyDescent="0.25">
      <c r="D574" s="78"/>
      <c r="E574" s="78"/>
      <c r="F574" s="78"/>
    </row>
    <row r="575" spans="4:6" s="77" customFormat="1" x14ac:dyDescent="0.25">
      <c r="D575" s="78"/>
      <c r="E575" s="78"/>
      <c r="F575" s="78"/>
    </row>
    <row r="576" spans="4:6" s="77" customFormat="1" x14ac:dyDescent="0.25">
      <c r="D576" s="78"/>
      <c r="E576" s="78"/>
      <c r="F576" s="78"/>
    </row>
    <row r="577" spans="4:6" s="77" customFormat="1" x14ac:dyDescent="0.25">
      <c r="D577" s="78"/>
      <c r="E577" s="78"/>
      <c r="F577" s="78"/>
    </row>
    <row r="578" spans="4:6" s="77" customFormat="1" x14ac:dyDescent="0.25">
      <c r="D578" s="78"/>
      <c r="E578" s="78"/>
      <c r="F578" s="78"/>
    </row>
    <row r="579" spans="4:6" s="77" customFormat="1" x14ac:dyDescent="0.25">
      <c r="D579" s="78"/>
      <c r="E579" s="78"/>
      <c r="F579" s="78"/>
    </row>
    <row r="580" spans="4:6" s="77" customFormat="1" x14ac:dyDescent="0.25">
      <c r="D580" s="78"/>
      <c r="E580" s="78"/>
      <c r="F580" s="78"/>
    </row>
    <row r="581" spans="4:6" s="77" customFormat="1" x14ac:dyDescent="0.25">
      <c r="D581" s="78"/>
      <c r="E581" s="78"/>
      <c r="F581" s="78"/>
    </row>
    <row r="582" spans="4:6" s="77" customFormat="1" x14ac:dyDescent="0.25">
      <c r="D582" s="78"/>
      <c r="E582" s="78"/>
      <c r="F582" s="78"/>
    </row>
    <row r="583" spans="4:6" s="77" customFormat="1" x14ac:dyDescent="0.25">
      <c r="D583" s="78"/>
      <c r="E583" s="78"/>
      <c r="F583" s="78"/>
    </row>
    <row r="584" spans="4:6" s="77" customFormat="1" x14ac:dyDescent="0.25">
      <c r="D584" s="78"/>
      <c r="E584" s="78"/>
      <c r="F584" s="78"/>
    </row>
    <row r="585" spans="4:6" s="77" customFormat="1" x14ac:dyDescent="0.25">
      <c r="D585" s="78"/>
      <c r="E585" s="78"/>
      <c r="F585" s="78"/>
    </row>
    <row r="586" spans="4:6" s="77" customFormat="1" x14ac:dyDescent="0.25">
      <c r="D586" s="78"/>
      <c r="E586" s="78"/>
      <c r="F586" s="78"/>
    </row>
    <row r="587" spans="4:6" s="77" customFormat="1" x14ac:dyDescent="0.25">
      <c r="D587" s="78"/>
      <c r="E587" s="78"/>
      <c r="F587" s="78"/>
    </row>
    <row r="588" spans="4:6" s="77" customFormat="1" x14ac:dyDescent="0.25">
      <c r="D588" s="78"/>
      <c r="E588" s="78"/>
      <c r="F588" s="78"/>
    </row>
    <row r="589" spans="4:6" s="77" customFormat="1" x14ac:dyDescent="0.25">
      <c r="D589" s="78"/>
      <c r="E589" s="78"/>
      <c r="F589" s="78"/>
    </row>
    <row r="590" spans="4:6" s="77" customFormat="1" x14ac:dyDescent="0.25">
      <c r="D590" s="78"/>
      <c r="E590" s="78"/>
      <c r="F590" s="78"/>
    </row>
    <row r="591" spans="4:6" s="77" customFormat="1" x14ac:dyDescent="0.25">
      <c r="D591" s="78"/>
      <c r="E591" s="78"/>
      <c r="F591" s="78"/>
    </row>
    <row r="592" spans="4:6" s="77" customFormat="1" x14ac:dyDescent="0.25">
      <c r="D592" s="78"/>
      <c r="E592" s="78"/>
      <c r="F592" s="78"/>
    </row>
    <row r="593" spans="4:6" s="77" customFormat="1" x14ac:dyDescent="0.25">
      <c r="D593" s="78"/>
      <c r="E593" s="78"/>
      <c r="F593" s="78"/>
    </row>
    <row r="594" spans="4:6" s="77" customFormat="1" x14ac:dyDescent="0.25">
      <c r="D594" s="78"/>
      <c r="E594" s="78"/>
      <c r="F594" s="78"/>
    </row>
    <row r="595" spans="4:6" s="77" customFormat="1" x14ac:dyDescent="0.25">
      <c r="D595" s="78"/>
      <c r="E595" s="78"/>
      <c r="F595" s="78"/>
    </row>
    <row r="596" spans="4:6" s="77" customFormat="1" x14ac:dyDescent="0.25">
      <c r="D596" s="78"/>
      <c r="E596" s="78"/>
      <c r="F596" s="78"/>
    </row>
    <row r="597" spans="4:6" s="77" customFormat="1" x14ac:dyDescent="0.25">
      <c r="D597" s="78"/>
      <c r="E597" s="78"/>
      <c r="F597" s="78"/>
    </row>
    <row r="598" spans="4:6" s="77" customFormat="1" x14ac:dyDescent="0.25">
      <c r="D598" s="78"/>
      <c r="E598" s="78"/>
      <c r="F598" s="78"/>
    </row>
    <row r="599" spans="4:6" s="77" customFormat="1" x14ac:dyDescent="0.25">
      <c r="D599" s="78"/>
      <c r="E599" s="78"/>
      <c r="F599" s="78"/>
    </row>
    <row r="600" spans="4:6" s="77" customFormat="1" x14ac:dyDescent="0.25">
      <c r="D600" s="78"/>
      <c r="E600" s="78"/>
      <c r="F600" s="78"/>
    </row>
    <row r="601" spans="4:6" s="77" customFormat="1" x14ac:dyDescent="0.25">
      <c r="D601" s="78"/>
      <c r="E601" s="78"/>
      <c r="F601" s="78"/>
    </row>
    <row r="602" spans="4:6" s="77" customFormat="1" x14ac:dyDescent="0.25">
      <c r="D602" s="78"/>
      <c r="E602" s="78"/>
      <c r="F602" s="78"/>
    </row>
    <row r="603" spans="4:6" s="77" customFormat="1" x14ac:dyDescent="0.25">
      <c r="D603" s="78"/>
      <c r="E603" s="78"/>
      <c r="F603" s="78"/>
    </row>
    <row r="604" spans="4:6" s="77" customFormat="1" x14ac:dyDescent="0.25">
      <c r="D604" s="78"/>
      <c r="E604" s="78"/>
      <c r="F604" s="78"/>
    </row>
    <row r="605" spans="4:6" s="77" customFormat="1" x14ac:dyDescent="0.25">
      <c r="D605" s="78"/>
      <c r="E605" s="78"/>
      <c r="F605" s="78"/>
    </row>
    <row r="606" spans="4:6" s="77" customFormat="1" x14ac:dyDescent="0.25">
      <c r="D606" s="78"/>
      <c r="E606" s="78"/>
      <c r="F606" s="78"/>
    </row>
    <row r="607" spans="4:6" s="77" customFormat="1" x14ac:dyDescent="0.25">
      <c r="D607" s="78"/>
      <c r="E607" s="78"/>
      <c r="F607" s="78"/>
    </row>
    <row r="608" spans="4:6" s="77" customFormat="1" x14ac:dyDescent="0.25">
      <c r="D608" s="78"/>
      <c r="E608" s="78"/>
      <c r="F608" s="78"/>
    </row>
    <row r="609" spans="4:6" s="77" customFormat="1" x14ac:dyDescent="0.25">
      <c r="D609" s="78"/>
      <c r="E609" s="78"/>
      <c r="F609" s="78"/>
    </row>
    <row r="610" spans="4:6" s="77" customFormat="1" x14ac:dyDescent="0.25">
      <c r="D610" s="78"/>
      <c r="E610" s="78"/>
      <c r="F610" s="78"/>
    </row>
    <row r="611" spans="4:6" s="77" customFormat="1" x14ac:dyDescent="0.25">
      <c r="D611" s="78"/>
      <c r="E611" s="78"/>
      <c r="F611" s="78"/>
    </row>
    <row r="612" spans="4:6" s="77" customFormat="1" x14ac:dyDescent="0.25">
      <c r="D612" s="78"/>
      <c r="E612" s="78"/>
      <c r="F612" s="78"/>
    </row>
    <row r="613" spans="4:6" s="77" customFormat="1" x14ac:dyDescent="0.25">
      <c r="D613" s="78"/>
      <c r="E613" s="78"/>
      <c r="F613" s="78"/>
    </row>
    <row r="614" spans="4:6" s="77" customFormat="1" x14ac:dyDescent="0.25">
      <c r="D614" s="78"/>
      <c r="E614" s="78"/>
      <c r="F614" s="78"/>
    </row>
    <row r="615" spans="4:6" s="77" customFormat="1" x14ac:dyDescent="0.25">
      <c r="D615" s="78"/>
      <c r="E615" s="78"/>
      <c r="F615" s="78"/>
    </row>
    <row r="616" spans="4:6" s="77" customFormat="1" x14ac:dyDescent="0.25">
      <c r="D616" s="78"/>
      <c r="E616" s="78"/>
      <c r="F616" s="78"/>
    </row>
    <row r="617" spans="4:6" s="77" customFormat="1" x14ac:dyDescent="0.25">
      <c r="D617" s="78"/>
      <c r="E617" s="78"/>
      <c r="F617" s="78"/>
    </row>
    <row r="618" spans="4:6" s="77" customFormat="1" x14ac:dyDescent="0.25">
      <c r="D618" s="78"/>
      <c r="E618" s="78"/>
      <c r="F618" s="78"/>
    </row>
    <row r="619" spans="4:6" s="77" customFormat="1" x14ac:dyDescent="0.25">
      <c r="D619" s="78"/>
      <c r="E619" s="78"/>
      <c r="F619" s="78"/>
    </row>
    <row r="620" spans="4:6" s="77" customFormat="1" x14ac:dyDescent="0.25">
      <c r="D620" s="78"/>
      <c r="E620" s="78"/>
      <c r="F620" s="78"/>
    </row>
    <row r="621" spans="4:6" s="77" customFormat="1" x14ac:dyDescent="0.25">
      <c r="D621" s="78"/>
      <c r="E621" s="78"/>
      <c r="F621" s="78"/>
    </row>
    <row r="622" spans="4:6" s="77" customFormat="1" x14ac:dyDescent="0.25">
      <c r="D622" s="78"/>
      <c r="E622" s="78"/>
      <c r="F622" s="78"/>
    </row>
    <row r="623" spans="4:6" s="77" customFormat="1" x14ac:dyDescent="0.25">
      <c r="D623" s="78"/>
      <c r="E623" s="78"/>
      <c r="F623" s="78"/>
    </row>
    <row r="624" spans="4:6" s="77" customFormat="1" x14ac:dyDescent="0.25">
      <c r="D624" s="78"/>
      <c r="E624" s="78"/>
      <c r="F624" s="78"/>
    </row>
    <row r="625" spans="4:6" s="77" customFormat="1" x14ac:dyDescent="0.25">
      <c r="D625" s="78"/>
      <c r="E625" s="78"/>
      <c r="F625" s="78"/>
    </row>
    <row r="626" spans="4:6" s="77" customFormat="1" x14ac:dyDescent="0.25">
      <c r="D626" s="78"/>
      <c r="E626" s="78"/>
      <c r="F626" s="78"/>
    </row>
    <row r="627" spans="4:6" s="77" customFormat="1" x14ac:dyDescent="0.25">
      <c r="D627" s="78"/>
      <c r="E627" s="78"/>
      <c r="F627" s="78"/>
    </row>
    <row r="628" spans="4:6" s="77" customFormat="1" x14ac:dyDescent="0.25">
      <c r="D628" s="78"/>
      <c r="E628" s="78"/>
      <c r="F628" s="78"/>
    </row>
    <row r="629" spans="4:6" s="77" customFormat="1" x14ac:dyDescent="0.25">
      <c r="D629" s="78"/>
      <c r="E629" s="78"/>
      <c r="F629" s="78"/>
    </row>
    <row r="630" spans="4:6" s="77" customFormat="1" x14ac:dyDescent="0.25">
      <c r="D630" s="78"/>
      <c r="E630" s="78"/>
      <c r="F630" s="78"/>
    </row>
    <row r="631" spans="4:6" s="77" customFormat="1" x14ac:dyDescent="0.25">
      <c r="D631" s="78"/>
      <c r="E631" s="78"/>
      <c r="F631" s="78"/>
    </row>
    <row r="632" spans="4:6" s="77" customFormat="1" x14ac:dyDescent="0.25">
      <c r="D632" s="78"/>
      <c r="E632" s="78"/>
      <c r="F632" s="78"/>
    </row>
    <row r="633" spans="4:6" s="77" customFormat="1" x14ac:dyDescent="0.25">
      <c r="D633" s="78"/>
      <c r="E633" s="78"/>
      <c r="F633" s="78"/>
    </row>
    <row r="634" spans="4:6" s="77" customFormat="1" x14ac:dyDescent="0.25">
      <c r="D634" s="78"/>
      <c r="E634" s="78"/>
      <c r="F634" s="78"/>
    </row>
    <row r="635" spans="4:6" s="77" customFormat="1" x14ac:dyDescent="0.25">
      <c r="D635" s="78"/>
      <c r="E635" s="78"/>
      <c r="F635" s="78"/>
    </row>
    <row r="636" spans="4:6" s="77" customFormat="1" x14ac:dyDescent="0.25">
      <c r="D636" s="78"/>
      <c r="E636" s="78"/>
      <c r="F636" s="78"/>
    </row>
    <row r="637" spans="4:6" s="77" customFormat="1" x14ac:dyDescent="0.25">
      <c r="D637" s="78"/>
      <c r="E637" s="78"/>
      <c r="F637" s="78"/>
    </row>
    <row r="638" spans="4:6" s="77" customFormat="1" x14ac:dyDescent="0.25">
      <c r="D638" s="78"/>
      <c r="E638" s="78"/>
      <c r="F638" s="78"/>
    </row>
    <row r="639" spans="4:6" s="77" customFormat="1" x14ac:dyDescent="0.25">
      <c r="D639" s="78"/>
      <c r="E639" s="78"/>
      <c r="F639" s="78"/>
    </row>
    <row r="640" spans="4:6" s="77" customFormat="1" x14ac:dyDescent="0.25">
      <c r="D640" s="78"/>
      <c r="E640" s="78"/>
      <c r="F640" s="78"/>
    </row>
    <row r="641" spans="4:6" s="77" customFormat="1" x14ac:dyDescent="0.25">
      <c r="D641" s="78"/>
      <c r="E641" s="78"/>
      <c r="F641" s="78"/>
    </row>
    <row r="642" spans="4:6" s="77" customFormat="1" x14ac:dyDescent="0.25">
      <c r="D642" s="78"/>
      <c r="E642" s="78"/>
      <c r="F642" s="78"/>
    </row>
    <row r="643" spans="4:6" s="77" customFormat="1" x14ac:dyDescent="0.25">
      <c r="D643" s="78"/>
      <c r="E643" s="78"/>
      <c r="F643" s="78"/>
    </row>
    <row r="644" spans="4:6" s="77" customFormat="1" x14ac:dyDescent="0.25">
      <c r="D644" s="78"/>
      <c r="E644" s="78"/>
      <c r="F644" s="78"/>
    </row>
    <row r="645" spans="4:6" s="77" customFormat="1" x14ac:dyDescent="0.25">
      <c r="D645" s="78"/>
      <c r="E645" s="78"/>
      <c r="F645" s="78"/>
    </row>
    <row r="646" spans="4:6" s="77" customFormat="1" x14ac:dyDescent="0.25">
      <c r="D646" s="78"/>
      <c r="E646" s="78"/>
      <c r="F646" s="78"/>
    </row>
    <row r="647" spans="4:6" s="77" customFormat="1" x14ac:dyDescent="0.25">
      <c r="D647" s="78"/>
      <c r="E647" s="78"/>
      <c r="F647" s="78"/>
    </row>
    <row r="648" spans="4:6" s="77" customFormat="1" x14ac:dyDescent="0.25">
      <c r="D648" s="78"/>
      <c r="E648" s="78"/>
      <c r="F648" s="78"/>
    </row>
    <row r="649" spans="4:6" s="77" customFormat="1" x14ac:dyDescent="0.25">
      <c r="D649" s="78"/>
      <c r="E649" s="78"/>
      <c r="F649" s="78"/>
    </row>
    <row r="650" spans="4:6" s="77" customFormat="1" x14ac:dyDescent="0.25">
      <c r="D650" s="78"/>
      <c r="E650" s="78"/>
      <c r="F650" s="78"/>
    </row>
    <row r="651" spans="4:6" s="77" customFormat="1" x14ac:dyDescent="0.25">
      <c r="D651" s="78"/>
      <c r="E651" s="78"/>
      <c r="F651" s="78"/>
    </row>
    <row r="652" spans="4:6" s="77" customFormat="1" x14ac:dyDescent="0.25">
      <c r="D652" s="78"/>
      <c r="E652" s="78"/>
      <c r="F652" s="78"/>
    </row>
    <row r="653" spans="4:6" s="77" customFormat="1" x14ac:dyDescent="0.25">
      <c r="D653" s="78"/>
      <c r="E653" s="78"/>
      <c r="F653" s="78"/>
    </row>
    <row r="654" spans="4:6" s="77" customFormat="1" x14ac:dyDescent="0.25">
      <c r="D654" s="78"/>
      <c r="E654" s="78"/>
      <c r="F654" s="78"/>
    </row>
    <row r="655" spans="4:6" s="77" customFormat="1" x14ac:dyDescent="0.25">
      <c r="D655" s="78"/>
      <c r="E655" s="78"/>
      <c r="F655" s="78"/>
    </row>
    <row r="656" spans="4:6" s="77" customFormat="1" x14ac:dyDescent="0.25">
      <c r="D656" s="78"/>
      <c r="E656" s="78"/>
      <c r="F656" s="78"/>
    </row>
    <row r="657" spans="4:6" s="77" customFormat="1" x14ac:dyDescent="0.25">
      <c r="D657" s="78"/>
      <c r="E657" s="78"/>
      <c r="F657" s="78"/>
    </row>
    <row r="658" spans="4:6" s="77" customFormat="1" x14ac:dyDescent="0.25">
      <c r="D658" s="78"/>
      <c r="E658" s="78"/>
      <c r="F658" s="78"/>
    </row>
    <row r="659" spans="4:6" s="77" customFormat="1" x14ac:dyDescent="0.25">
      <c r="D659" s="78"/>
      <c r="E659" s="78"/>
      <c r="F659" s="78"/>
    </row>
    <row r="660" spans="4:6" s="77" customFormat="1" x14ac:dyDescent="0.25">
      <c r="D660" s="78"/>
      <c r="E660" s="78"/>
      <c r="F660" s="78"/>
    </row>
    <row r="661" spans="4:6" s="77" customFormat="1" x14ac:dyDescent="0.25">
      <c r="D661" s="78"/>
      <c r="E661" s="78"/>
      <c r="F661" s="78"/>
    </row>
    <row r="662" spans="4:6" s="77" customFormat="1" x14ac:dyDescent="0.25">
      <c r="D662" s="78"/>
      <c r="E662" s="78"/>
      <c r="F662" s="78"/>
    </row>
    <row r="663" spans="4:6" s="77" customFormat="1" x14ac:dyDescent="0.25">
      <c r="D663" s="78"/>
      <c r="E663" s="78"/>
      <c r="F663" s="78"/>
    </row>
    <row r="664" spans="4:6" s="77" customFormat="1" x14ac:dyDescent="0.25">
      <c r="D664" s="78"/>
      <c r="E664" s="78"/>
      <c r="F664" s="78"/>
    </row>
    <row r="665" spans="4:6" s="77" customFormat="1" x14ac:dyDescent="0.25">
      <c r="D665" s="78"/>
      <c r="E665" s="78"/>
      <c r="F665" s="78"/>
    </row>
    <row r="666" spans="4:6" s="77" customFormat="1" x14ac:dyDescent="0.25">
      <c r="D666" s="78"/>
      <c r="E666" s="78"/>
      <c r="F666" s="78"/>
    </row>
    <row r="667" spans="4:6" s="77" customFormat="1" x14ac:dyDescent="0.25">
      <c r="D667" s="78"/>
      <c r="E667" s="78"/>
      <c r="F667" s="78"/>
    </row>
    <row r="668" spans="4:6" s="77" customFormat="1" x14ac:dyDescent="0.25">
      <c r="D668" s="78"/>
      <c r="E668" s="78"/>
      <c r="F668" s="78"/>
    </row>
    <row r="669" spans="4:6" s="77" customFormat="1" x14ac:dyDescent="0.25">
      <c r="D669" s="78"/>
      <c r="E669" s="78"/>
      <c r="F669" s="78"/>
    </row>
    <row r="670" spans="4:6" s="77" customFormat="1" x14ac:dyDescent="0.25">
      <c r="D670" s="78"/>
      <c r="E670" s="78"/>
      <c r="F670" s="78"/>
    </row>
    <row r="671" spans="4:6" s="77" customFormat="1" x14ac:dyDescent="0.25">
      <c r="D671" s="78"/>
      <c r="E671" s="78"/>
      <c r="F671" s="78"/>
    </row>
    <row r="672" spans="4:6" s="77" customFormat="1" x14ac:dyDescent="0.25">
      <c r="D672" s="78"/>
      <c r="E672" s="78"/>
      <c r="F672" s="78"/>
    </row>
    <row r="673" spans="4:6" s="77" customFormat="1" x14ac:dyDescent="0.25">
      <c r="D673" s="78"/>
      <c r="E673" s="78"/>
      <c r="F673" s="78"/>
    </row>
    <row r="674" spans="4:6" s="77" customFormat="1" x14ac:dyDescent="0.25">
      <c r="D674" s="78"/>
      <c r="E674" s="78"/>
      <c r="F674" s="78"/>
    </row>
    <row r="675" spans="4:6" s="77" customFormat="1" x14ac:dyDescent="0.25">
      <c r="D675" s="78"/>
      <c r="E675" s="78"/>
      <c r="F675" s="78"/>
    </row>
    <row r="676" spans="4:6" s="77" customFormat="1" x14ac:dyDescent="0.25">
      <c r="D676" s="78"/>
      <c r="E676" s="78"/>
      <c r="F676" s="78"/>
    </row>
    <row r="677" spans="4:6" s="77" customFormat="1" x14ac:dyDescent="0.25">
      <c r="D677" s="78"/>
      <c r="E677" s="78"/>
      <c r="F677" s="78"/>
    </row>
    <row r="678" spans="4:6" s="77" customFormat="1" x14ac:dyDescent="0.25">
      <c r="D678" s="78"/>
      <c r="E678" s="78"/>
      <c r="F678" s="78"/>
    </row>
    <row r="679" spans="4:6" s="77" customFormat="1" x14ac:dyDescent="0.25">
      <c r="D679" s="78"/>
      <c r="E679" s="78"/>
      <c r="F679" s="78"/>
    </row>
    <row r="680" spans="4:6" s="77" customFormat="1" x14ac:dyDescent="0.25">
      <c r="D680" s="78"/>
      <c r="E680" s="78"/>
      <c r="F680" s="78"/>
    </row>
    <row r="681" spans="4:6" s="77" customFormat="1" x14ac:dyDescent="0.25">
      <c r="D681" s="78"/>
      <c r="E681" s="78"/>
      <c r="F681" s="78"/>
    </row>
    <row r="682" spans="4:6" s="77" customFormat="1" x14ac:dyDescent="0.25">
      <c r="D682" s="78"/>
      <c r="E682" s="78"/>
      <c r="F682" s="78"/>
    </row>
    <row r="683" spans="4:6" s="77" customFormat="1" x14ac:dyDescent="0.25">
      <c r="D683" s="78"/>
      <c r="E683" s="78"/>
      <c r="F683" s="78"/>
    </row>
    <row r="684" spans="4:6" s="77" customFormat="1" x14ac:dyDescent="0.25">
      <c r="D684" s="78"/>
      <c r="E684" s="78"/>
      <c r="F684" s="78"/>
    </row>
    <row r="685" spans="4:6" s="77" customFormat="1" x14ac:dyDescent="0.25">
      <c r="D685" s="78"/>
      <c r="E685" s="78"/>
      <c r="F685" s="78"/>
    </row>
    <row r="686" spans="4:6" s="77" customFormat="1" x14ac:dyDescent="0.25">
      <c r="D686" s="78"/>
      <c r="E686" s="78"/>
      <c r="F686" s="78"/>
    </row>
    <row r="687" spans="4:6" s="77" customFormat="1" x14ac:dyDescent="0.25">
      <c r="D687" s="78"/>
      <c r="E687" s="78"/>
      <c r="F687" s="78"/>
    </row>
    <row r="688" spans="4:6" s="77" customFormat="1" x14ac:dyDescent="0.25">
      <c r="D688" s="78"/>
      <c r="E688" s="78"/>
      <c r="F688" s="78"/>
    </row>
    <row r="689" spans="4:6" s="77" customFormat="1" x14ac:dyDescent="0.25">
      <c r="D689" s="78"/>
      <c r="E689" s="78"/>
      <c r="F689" s="78"/>
    </row>
    <row r="690" spans="4:6" s="77" customFormat="1" x14ac:dyDescent="0.25">
      <c r="D690" s="78"/>
      <c r="E690" s="78"/>
      <c r="F690" s="78"/>
    </row>
    <row r="691" spans="4:6" s="77" customFormat="1" x14ac:dyDescent="0.25">
      <c r="D691" s="78"/>
      <c r="E691" s="78"/>
      <c r="F691" s="78"/>
    </row>
    <row r="692" spans="4:6" s="77" customFormat="1" x14ac:dyDescent="0.25">
      <c r="D692" s="78"/>
      <c r="E692" s="78"/>
      <c r="F692" s="78"/>
    </row>
    <row r="693" spans="4:6" s="77" customFormat="1" x14ac:dyDescent="0.25">
      <c r="D693" s="78"/>
      <c r="E693" s="78"/>
      <c r="F693" s="78"/>
    </row>
    <row r="694" spans="4:6" s="77" customFormat="1" x14ac:dyDescent="0.25">
      <c r="D694" s="78"/>
      <c r="E694" s="78"/>
      <c r="F694" s="78"/>
    </row>
    <row r="695" spans="4:6" s="77" customFormat="1" x14ac:dyDescent="0.25">
      <c r="D695" s="78"/>
      <c r="E695" s="78"/>
      <c r="F695" s="78"/>
    </row>
    <row r="696" spans="4:6" s="77" customFormat="1" x14ac:dyDescent="0.25">
      <c r="D696" s="78"/>
      <c r="E696" s="78"/>
      <c r="F696" s="78"/>
    </row>
    <row r="697" spans="4:6" s="77" customFormat="1" x14ac:dyDescent="0.25">
      <c r="D697" s="78"/>
      <c r="E697" s="78"/>
      <c r="F697" s="78"/>
    </row>
    <row r="698" spans="4:6" s="77" customFormat="1" x14ac:dyDescent="0.25">
      <c r="D698" s="78"/>
      <c r="E698" s="78"/>
      <c r="F698" s="78"/>
    </row>
    <row r="699" spans="4:6" s="77" customFormat="1" x14ac:dyDescent="0.25">
      <c r="D699" s="78"/>
      <c r="E699" s="78"/>
      <c r="F699" s="78"/>
    </row>
    <row r="700" spans="4:6" s="77" customFormat="1" x14ac:dyDescent="0.25">
      <c r="D700" s="78"/>
      <c r="E700" s="78"/>
      <c r="F700" s="78"/>
    </row>
    <row r="701" spans="4:6" s="77" customFormat="1" x14ac:dyDescent="0.25">
      <c r="D701" s="78"/>
      <c r="E701" s="78"/>
      <c r="F701" s="78"/>
    </row>
    <row r="702" spans="4:6" s="77" customFormat="1" x14ac:dyDescent="0.25">
      <c r="D702" s="78"/>
      <c r="E702" s="78"/>
      <c r="F702" s="78"/>
    </row>
    <row r="703" spans="4:6" s="77" customFormat="1" x14ac:dyDescent="0.25">
      <c r="D703" s="78"/>
      <c r="E703" s="78"/>
      <c r="F703" s="78"/>
    </row>
    <row r="704" spans="4:6" s="77" customFormat="1" x14ac:dyDescent="0.25">
      <c r="D704" s="78"/>
      <c r="E704" s="78"/>
      <c r="F704" s="78"/>
    </row>
    <row r="705" spans="4:6" s="77" customFormat="1" x14ac:dyDescent="0.25">
      <c r="D705" s="78"/>
      <c r="E705" s="78"/>
      <c r="F705" s="78"/>
    </row>
    <row r="706" spans="4:6" s="77" customFormat="1" x14ac:dyDescent="0.25">
      <c r="D706" s="78"/>
      <c r="E706" s="78"/>
      <c r="F706" s="78"/>
    </row>
    <row r="707" spans="4:6" s="77" customFormat="1" x14ac:dyDescent="0.25">
      <c r="D707" s="78"/>
      <c r="E707" s="78"/>
      <c r="F707" s="78"/>
    </row>
    <row r="708" spans="4:6" s="77" customFormat="1" x14ac:dyDescent="0.25">
      <c r="D708" s="78"/>
      <c r="E708" s="78"/>
      <c r="F708" s="78"/>
    </row>
    <row r="709" spans="4:6" s="77" customFormat="1" x14ac:dyDescent="0.25">
      <c r="D709" s="78"/>
      <c r="E709" s="78"/>
      <c r="F709" s="78"/>
    </row>
    <row r="710" spans="4:6" s="77" customFormat="1" x14ac:dyDescent="0.25">
      <c r="D710" s="78"/>
      <c r="E710" s="78"/>
      <c r="F710" s="78"/>
    </row>
    <row r="711" spans="4:6" s="77" customFormat="1" x14ac:dyDescent="0.25">
      <c r="D711" s="78"/>
      <c r="E711" s="78"/>
      <c r="F711" s="78"/>
    </row>
    <row r="712" spans="4:6" s="77" customFormat="1" x14ac:dyDescent="0.25">
      <c r="D712" s="78"/>
      <c r="E712" s="78"/>
      <c r="F712" s="78"/>
    </row>
    <row r="713" spans="4:6" s="77" customFormat="1" x14ac:dyDescent="0.25">
      <c r="D713" s="78"/>
      <c r="E713" s="78"/>
      <c r="F713" s="78"/>
    </row>
    <row r="714" spans="4:6" s="77" customFormat="1" x14ac:dyDescent="0.25">
      <c r="D714" s="78"/>
      <c r="E714" s="78"/>
      <c r="F714" s="78"/>
    </row>
    <row r="715" spans="4:6" s="77" customFormat="1" x14ac:dyDescent="0.25">
      <c r="D715" s="78"/>
      <c r="E715" s="78"/>
      <c r="F715" s="78"/>
    </row>
    <row r="716" spans="4:6" s="77" customFormat="1" x14ac:dyDescent="0.25">
      <c r="D716" s="78"/>
      <c r="E716" s="78"/>
      <c r="F716" s="78"/>
    </row>
    <row r="717" spans="4:6" s="77" customFormat="1" x14ac:dyDescent="0.25">
      <c r="D717" s="78"/>
      <c r="E717" s="78"/>
      <c r="F717" s="78"/>
    </row>
    <row r="718" spans="4:6" s="77" customFormat="1" x14ac:dyDescent="0.25">
      <c r="D718" s="78"/>
      <c r="E718" s="78"/>
      <c r="F718" s="78"/>
    </row>
    <row r="719" spans="4:6" s="77" customFormat="1" x14ac:dyDescent="0.25">
      <c r="D719" s="78"/>
      <c r="E719" s="78"/>
      <c r="F719" s="78"/>
    </row>
    <row r="720" spans="4:6" s="77" customFormat="1" x14ac:dyDescent="0.25">
      <c r="D720" s="78"/>
      <c r="E720" s="78"/>
      <c r="F720" s="78"/>
    </row>
    <row r="721" spans="4:6" s="77" customFormat="1" x14ac:dyDescent="0.25">
      <c r="D721" s="78"/>
      <c r="E721" s="78"/>
      <c r="F721" s="78"/>
    </row>
    <row r="722" spans="4:6" s="77" customFormat="1" x14ac:dyDescent="0.25">
      <c r="D722" s="78"/>
      <c r="E722" s="78"/>
      <c r="F722" s="78"/>
    </row>
    <row r="723" spans="4:6" s="77" customFormat="1" x14ac:dyDescent="0.25">
      <c r="D723" s="78"/>
      <c r="E723" s="78"/>
      <c r="F723" s="78"/>
    </row>
    <row r="724" spans="4:6" s="77" customFormat="1" x14ac:dyDescent="0.25">
      <c r="D724" s="78"/>
      <c r="E724" s="78"/>
      <c r="F724" s="78"/>
    </row>
    <row r="725" spans="4:6" s="77" customFormat="1" x14ac:dyDescent="0.25">
      <c r="D725" s="78"/>
      <c r="E725" s="78"/>
      <c r="F725" s="78"/>
    </row>
    <row r="726" spans="4:6" s="77" customFormat="1" x14ac:dyDescent="0.25">
      <c r="D726" s="78"/>
      <c r="E726" s="78"/>
      <c r="F726" s="78"/>
    </row>
    <row r="727" spans="4:6" s="77" customFormat="1" x14ac:dyDescent="0.25">
      <c r="D727" s="78"/>
      <c r="E727" s="78"/>
      <c r="F727" s="78"/>
    </row>
    <row r="728" spans="4:6" s="77" customFormat="1" x14ac:dyDescent="0.25">
      <c r="D728" s="78"/>
      <c r="E728" s="78"/>
      <c r="F728" s="78"/>
    </row>
    <row r="729" spans="4:6" s="77" customFormat="1" x14ac:dyDescent="0.25">
      <c r="D729" s="78"/>
      <c r="E729" s="78"/>
      <c r="F729" s="78"/>
    </row>
    <row r="730" spans="4:6" s="77" customFormat="1" x14ac:dyDescent="0.25">
      <c r="D730" s="78"/>
      <c r="E730" s="78"/>
      <c r="F730" s="78"/>
    </row>
    <row r="731" spans="4:6" s="77" customFormat="1" x14ac:dyDescent="0.25">
      <c r="D731" s="78"/>
      <c r="E731" s="78"/>
      <c r="F731" s="78"/>
    </row>
    <row r="732" spans="4:6" s="77" customFormat="1" x14ac:dyDescent="0.25">
      <c r="D732" s="78"/>
      <c r="E732" s="78"/>
      <c r="F732" s="78"/>
    </row>
    <row r="733" spans="4:6" s="77" customFormat="1" x14ac:dyDescent="0.25">
      <c r="D733" s="78"/>
      <c r="E733" s="78"/>
      <c r="F733" s="78"/>
    </row>
    <row r="734" spans="4:6" s="77" customFormat="1" x14ac:dyDescent="0.25">
      <c r="D734" s="78"/>
      <c r="E734" s="78"/>
      <c r="F734" s="78"/>
    </row>
    <row r="735" spans="4:6" s="77" customFormat="1" x14ac:dyDescent="0.25">
      <c r="D735" s="78"/>
      <c r="E735" s="78"/>
      <c r="F735" s="78"/>
    </row>
    <row r="736" spans="4:6" s="77" customFormat="1" x14ac:dyDescent="0.25">
      <c r="D736" s="78"/>
      <c r="E736" s="78"/>
      <c r="F736" s="78"/>
    </row>
    <row r="737" spans="4:6" s="77" customFormat="1" x14ac:dyDescent="0.25">
      <c r="D737" s="78"/>
      <c r="E737" s="78"/>
      <c r="F737" s="78"/>
    </row>
    <row r="738" spans="4:6" s="77" customFormat="1" x14ac:dyDescent="0.25">
      <c r="D738" s="78"/>
      <c r="E738" s="78"/>
      <c r="F738" s="78"/>
    </row>
    <row r="739" spans="4:6" s="77" customFormat="1" x14ac:dyDescent="0.25">
      <c r="D739" s="78"/>
      <c r="E739" s="78"/>
      <c r="F739" s="78"/>
    </row>
    <row r="740" spans="4:6" s="77" customFormat="1" x14ac:dyDescent="0.25">
      <c r="D740" s="78"/>
      <c r="E740" s="78"/>
      <c r="F740" s="78"/>
    </row>
    <row r="741" spans="4:6" s="77" customFormat="1" x14ac:dyDescent="0.25">
      <c r="D741" s="78"/>
      <c r="E741" s="78"/>
      <c r="F741" s="78"/>
    </row>
    <row r="742" spans="4:6" s="77" customFormat="1" x14ac:dyDescent="0.25">
      <c r="D742" s="78"/>
      <c r="E742" s="78"/>
      <c r="F742" s="78"/>
    </row>
    <row r="743" spans="4:6" s="77" customFormat="1" x14ac:dyDescent="0.25">
      <c r="D743" s="78"/>
      <c r="E743" s="78"/>
      <c r="F743" s="78"/>
    </row>
    <row r="744" spans="4:6" s="77" customFormat="1" x14ac:dyDescent="0.25">
      <c r="D744" s="78"/>
      <c r="E744" s="78"/>
      <c r="F744" s="78"/>
    </row>
    <row r="745" spans="4:6" s="77" customFormat="1" x14ac:dyDescent="0.25">
      <c r="D745" s="78"/>
      <c r="E745" s="78"/>
      <c r="F745" s="78"/>
    </row>
    <row r="746" spans="4:6" s="77" customFormat="1" x14ac:dyDescent="0.25">
      <c r="D746" s="78"/>
      <c r="E746" s="78"/>
      <c r="F746" s="78"/>
    </row>
    <row r="747" spans="4:6" s="77" customFormat="1" x14ac:dyDescent="0.25">
      <c r="D747" s="78"/>
      <c r="E747" s="78"/>
      <c r="F747" s="78"/>
    </row>
    <row r="748" spans="4:6" s="77" customFormat="1" x14ac:dyDescent="0.25">
      <c r="D748" s="78"/>
      <c r="E748" s="78"/>
      <c r="F748" s="78"/>
    </row>
    <row r="749" spans="4:6" s="77" customFormat="1" x14ac:dyDescent="0.25">
      <c r="D749" s="78"/>
      <c r="E749" s="78"/>
      <c r="F749" s="78"/>
    </row>
    <row r="750" spans="4:6" s="77" customFormat="1" x14ac:dyDescent="0.25">
      <c r="D750" s="78"/>
      <c r="E750" s="78"/>
      <c r="F750" s="78"/>
    </row>
    <row r="751" spans="4:6" s="77" customFormat="1" x14ac:dyDescent="0.25">
      <c r="D751" s="78"/>
      <c r="E751" s="78"/>
      <c r="F751" s="78"/>
    </row>
    <row r="752" spans="4:6" s="77" customFormat="1" x14ac:dyDescent="0.25">
      <c r="D752" s="78"/>
      <c r="E752" s="78"/>
      <c r="F752" s="78"/>
    </row>
    <row r="753" spans="4:6" s="77" customFormat="1" x14ac:dyDescent="0.25">
      <c r="D753" s="78"/>
      <c r="E753" s="78"/>
      <c r="F753" s="78"/>
    </row>
    <row r="754" spans="4:6" s="77" customFormat="1" x14ac:dyDescent="0.25">
      <c r="D754" s="78"/>
      <c r="E754" s="78"/>
      <c r="F754" s="78"/>
    </row>
    <row r="755" spans="4:6" s="77" customFormat="1" x14ac:dyDescent="0.25">
      <c r="D755" s="78"/>
      <c r="E755" s="78"/>
      <c r="F755" s="78"/>
    </row>
    <row r="756" spans="4:6" s="77" customFormat="1" x14ac:dyDescent="0.25">
      <c r="D756" s="78"/>
      <c r="E756" s="78"/>
      <c r="F756" s="78"/>
    </row>
    <row r="757" spans="4:6" s="77" customFormat="1" x14ac:dyDescent="0.25">
      <c r="D757" s="78"/>
      <c r="E757" s="78"/>
      <c r="F757" s="78"/>
    </row>
    <row r="758" spans="4:6" s="77" customFormat="1" x14ac:dyDescent="0.25">
      <c r="D758" s="78"/>
      <c r="E758" s="78"/>
      <c r="F758" s="78"/>
    </row>
    <row r="759" spans="4:6" s="77" customFormat="1" x14ac:dyDescent="0.25">
      <c r="D759" s="78"/>
      <c r="E759" s="78"/>
      <c r="F759" s="78"/>
    </row>
    <row r="760" spans="4:6" s="77" customFormat="1" x14ac:dyDescent="0.25">
      <c r="D760" s="78"/>
      <c r="E760" s="78"/>
      <c r="F760" s="78"/>
    </row>
    <row r="761" spans="4:6" s="77" customFormat="1" x14ac:dyDescent="0.25">
      <c r="D761" s="78"/>
      <c r="E761" s="78"/>
      <c r="F761" s="78"/>
    </row>
    <row r="762" spans="4:6" s="77" customFormat="1" x14ac:dyDescent="0.25">
      <c r="D762" s="78"/>
      <c r="E762" s="78"/>
      <c r="F762" s="78"/>
    </row>
    <row r="763" spans="4:6" s="77" customFormat="1" x14ac:dyDescent="0.25">
      <c r="D763" s="78"/>
      <c r="E763" s="78"/>
      <c r="F763" s="78"/>
    </row>
    <row r="764" spans="4:6" s="77" customFormat="1" x14ac:dyDescent="0.25">
      <c r="D764" s="78"/>
      <c r="E764" s="78"/>
      <c r="F764" s="78"/>
    </row>
    <row r="765" spans="4:6" s="77" customFormat="1" x14ac:dyDescent="0.25">
      <c r="D765" s="78"/>
      <c r="E765" s="78"/>
      <c r="F765" s="78"/>
    </row>
    <row r="766" spans="4:6" s="77" customFormat="1" x14ac:dyDescent="0.25">
      <c r="D766" s="78"/>
      <c r="E766" s="78"/>
      <c r="F766" s="78"/>
    </row>
    <row r="767" spans="4:6" s="77" customFormat="1" x14ac:dyDescent="0.25">
      <c r="D767" s="78"/>
      <c r="E767" s="78"/>
      <c r="F767" s="78"/>
    </row>
    <row r="768" spans="4:6" s="77" customFormat="1" x14ac:dyDescent="0.25">
      <c r="D768" s="78"/>
      <c r="E768" s="78"/>
      <c r="F768" s="78"/>
    </row>
    <row r="769" spans="4:6" s="77" customFormat="1" x14ac:dyDescent="0.25">
      <c r="D769" s="78"/>
      <c r="E769" s="78"/>
      <c r="F769" s="78"/>
    </row>
    <row r="770" spans="4:6" s="77" customFormat="1" x14ac:dyDescent="0.25">
      <c r="D770" s="78"/>
      <c r="E770" s="78"/>
      <c r="F770" s="78"/>
    </row>
    <row r="771" spans="4:6" s="77" customFormat="1" x14ac:dyDescent="0.25">
      <c r="D771" s="78"/>
      <c r="E771" s="78"/>
      <c r="F771" s="78"/>
    </row>
    <row r="772" spans="4:6" s="77" customFormat="1" x14ac:dyDescent="0.25">
      <c r="D772" s="78"/>
      <c r="E772" s="78"/>
      <c r="F772" s="78"/>
    </row>
    <row r="773" spans="4:6" s="77" customFormat="1" x14ac:dyDescent="0.25">
      <c r="D773" s="78"/>
      <c r="E773" s="78"/>
      <c r="F773" s="78"/>
    </row>
    <row r="774" spans="4:6" s="77" customFormat="1" x14ac:dyDescent="0.25">
      <c r="D774" s="78"/>
      <c r="E774" s="78"/>
      <c r="F774" s="78"/>
    </row>
    <row r="775" spans="4:6" s="77" customFormat="1" x14ac:dyDescent="0.25">
      <c r="D775" s="78"/>
      <c r="E775" s="78"/>
      <c r="F775" s="78"/>
    </row>
    <row r="776" spans="4:6" s="77" customFormat="1" x14ac:dyDescent="0.25">
      <c r="D776" s="78"/>
      <c r="E776" s="78"/>
      <c r="F776" s="78"/>
    </row>
    <row r="777" spans="4:6" s="77" customFormat="1" x14ac:dyDescent="0.25">
      <c r="D777" s="78"/>
      <c r="E777" s="78"/>
      <c r="F777" s="78"/>
    </row>
    <row r="778" spans="4:6" s="77" customFormat="1" x14ac:dyDescent="0.25">
      <c r="D778" s="78"/>
      <c r="E778" s="78"/>
      <c r="F778" s="78"/>
    </row>
    <row r="779" spans="4:6" s="77" customFormat="1" x14ac:dyDescent="0.25">
      <c r="D779" s="78"/>
      <c r="E779" s="78"/>
      <c r="F779" s="78"/>
    </row>
    <row r="780" spans="4:6" s="77" customFormat="1" x14ac:dyDescent="0.25">
      <c r="D780" s="78"/>
      <c r="E780" s="78"/>
      <c r="F780" s="78"/>
    </row>
    <row r="781" spans="4:6" s="77" customFormat="1" x14ac:dyDescent="0.25">
      <c r="D781" s="78"/>
      <c r="E781" s="78"/>
      <c r="F781" s="78"/>
    </row>
    <row r="782" spans="4:6" s="77" customFormat="1" x14ac:dyDescent="0.25">
      <c r="D782" s="78"/>
      <c r="E782" s="78"/>
      <c r="F782" s="78"/>
    </row>
    <row r="783" spans="4:6" s="77" customFormat="1" x14ac:dyDescent="0.25">
      <c r="D783" s="78"/>
      <c r="E783" s="78"/>
      <c r="F783" s="78"/>
    </row>
    <row r="784" spans="4:6" s="77" customFormat="1" x14ac:dyDescent="0.25">
      <c r="D784" s="78"/>
      <c r="E784" s="78"/>
      <c r="F784" s="78"/>
    </row>
    <row r="785" spans="4:6" s="77" customFormat="1" x14ac:dyDescent="0.25">
      <c r="D785" s="78"/>
      <c r="E785" s="78"/>
      <c r="F785" s="78"/>
    </row>
    <row r="786" spans="4:6" s="77" customFormat="1" x14ac:dyDescent="0.25">
      <c r="D786" s="78"/>
      <c r="E786" s="78"/>
      <c r="F786" s="78"/>
    </row>
    <row r="787" spans="4:6" s="77" customFormat="1" x14ac:dyDescent="0.25">
      <c r="D787" s="78"/>
      <c r="E787" s="78"/>
      <c r="F787" s="78"/>
    </row>
    <row r="788" spans="4:6" s="77" customFormat="1" x14ac:dyDescent="0.25">
      <c r="D788" s="78"/>
      <c r="E788" s="78"/>
      <c r="F788" s="78"/>
    </row>
    <row r="789" spans="4:6" s="77" customFormat="1" x14ac:dyDescent="0.25">
      <c r="D789" s="78"/>
      <c r="E789" s="78"/>
      <c r="F789" s="78"/>
    </row>
    <row r="790" spans="4:6" s="77" customFormat="1" x14ac:dyDescent="0.25">
      <c r="D790" s="78"/>
      <c r="E790" s="78"/>
      <c r="F790" s="78"/>
    </row>
    <row r="791" spans="4:6" s="77" customFormat="1" x14ac:dyDescent="0.25">
      <c r="D791" s="78"/>
      <c r="E791" s="78"/>
      <c r="F791" s="78"/>
    </row>
    <row r="792" spans="4:6" s="77" customFormat="1" x14ac:dyDescent="0.25">
      <c r="D792" s="78"/>
      <c r="E792" s="78"/>
      <c r="F792" s="78"/>
    </row>
    <row r="793" spans="4:6" s="77" customFormat="1" x14ac:dyDescent="0.25">
      <c r="D793" s="78"/>
      <c r="E793" s="78"/>
      <c r="F793" s="78"/>
    </row>
    <row r="794" spans="4:6" s="77" customFormat="1" x14ac:dyDescent="0.25">
      <c r="D794" s="78"/>
      <c r="E794" s="78"/>
      <c r="F794" s="78"/>
    </row>
    <row r="795" spans="4:6" s="77" customFormat="1" x14ac:dyDescent="0.25">
      <c r="D795" s="78"/>
      <c r="E795" s="78"/>
      <c r="F795" s="78"/>
    </row>
    <row r="796" spans="4:6" s="77" customFormat="1" x14ac:dyDescent="0.25">
      <c r="D796" s="78"/>
      <c r="E796" s="78"/>
      <c r="F796" s="78"/>
    </row>
    <row r="797" spans="4:6" s="77" customFormat="1" x14ac:dyDescent="0.25">
      <c r="D797" s="78"/>
      <c r="E797" s="78"/>
      <c r="F797" s="78"/>
    </row>
    <row r="798" spans="4:6" s="77" customFormat="1" x14ac:dyDescent="0.25">
      <c r="D798" s="78"/>
      <c r="E798" s="78"/>
      <c r="F798" s="78"/>
    </row>
    <row r="799" spans="4:6" s="77" customFormat="1" x14ac:dyDescent="0.25">
      <c r="D799" s="78"/>
      <c r="E799" s="78"/>
      <c r="F799" s="78"/>
    </row>
    <row r="800" spans="4:6" s="77" customFormat="1" x14ac:dyDescent="0.25">
      <c r="D800" s="78"/>
      <c r="E800" s="78"/>
      <c r="F800" s="78"/>
    </row>
    <row r="801" spans="4:6" s="77" customFormat="1" x14ac:dyDescent="0.25">
      <c r="D801" s="78"/>
      <c r="E801" s="78"/>
      <c r="F801" s="78"/>
    </row>
    <row r="802" spans="4:6" s="77" customFormat="1" x14ac:dyDescent="0.25">
      <c r="D802" s="78"/>
      <c r="E802" s="78"/>
      <c r="F802" s="78"/>
    </row>
    <row r="803" spans="4:6" s="77" customFormat="1" x14ac:dyDescent="0.25">
      <c r="D803" s="78"/>
      <c r="E803" s="78"/>
      <c r="F803" s="78"/>
    </row>
    <row r="804" spans="4:6" s="77" customFormat="1" x14ac:dyDescent="0.25">
      <c r="D804" s="78"/>
      <c r="E804" s="78"/>
      <c r="F804" s="78"/>
    </row>
    <row r="805" spans="4:6" s="77" customFormat="1" x14ac:dyDescent="0.25">
      <c r="D805" s="78"/>
      <c r="E805" s="78"/>
      <c r="F805" s="78"/>
    </row>
    <row r="806" spans="4:6" s="77" customFormat="1" x14ac:dyDescent="0.25">
      <c r="D806" s="78"/>
      <c r="E806" s="78"/>
      <c r="F806" s="78"/>
    </row>
    <row r="807" spans="4:6" s="77" customFormat="1" x14ac:dyDescent="0.25">
      <c r="D807" s="78"/>
      <c r="E807" s="78"/>
      <c r="F807" s="78"/>
    </row>
    <row r="808" spans="4:6" s="77" customFormat="1" x14ac:dyDescent="0.25">
      <c r="D808" s="78"/>
      <c r="E808" s="78"/>
      <c r="F808" s="78"/>
    </row>
    <row r="809" spans="4:6" s="77" customFormat="1" x14ac:dyDescent="0.25">
      <c r="D809" s="78"/>
      <c r="E809" s="78"/>
      <c r="F809" s="78"/>
    </row>
    <row r="810" spans="4:6" s="77" customFormat="1" x14ac:dyDescent="0.25">
      <c r="D810" s="78"/>
      <c r="E810" s="78"/>
      <c r="F810" s="78"/>
    </row>
    <row r="811" spans="4:6" s="77" customFormat="1" x14ac:dyDescent="0.25">
      <c r="D811" s="78"/>
      <c r="E811" s="78"/>
      <c r="F811" s="78"/>
    </row>
    <row r="812" spans="4:6" s="77" customFormat="1" x14ac:dyDescent="0.25">
      <c r="D812" s="78"/>
      <c r="E812" s="78"/>
      <c r="F812" s="78"/>
    </row>
    <row r="813" spans="4:6" s="77" customFormat="1" x14ac:dyDescent="0.25">
      <c r="D813" s="78"/>
      <c r="E813" s="78"/>
      <c r="F813" s="78"/>
    </row>
    <row r="814" spans="4:6" s="77" customFormat="1" x14ac:dyDescent="0.25">
      <c r="D814" s="78"/>
      <c r="E814" s="78"/>
      <c r="F814" s="78"/>
    </row>
    <row r="815" spans="4:6" s="77" customFormat="1" x14ac:dyDescent="0.25">
      <c r="D815" s="78"/>
      <c r="E815" s="78"/>
      <c r="F815" s="78"/>
    </row>
    <row r="816" spans="4:6" s="77" customFormat="1" x14ac:dyDescent="0.25">
      <c r="D816" s="78"/>
      <c r="E816" s="78"/>
      <c r="F816" s="78"/>
    </row>
    <row r="817" spans="4:6" s="77" customFormat="1" x14ac:dyDescent="0.25">
      <c r="D817" s="78"/>
      <c r="E817" s="78"/>
      <c r="F817" s="78"/>
    </row>
    <row r="818" spans="4:6" s="77" customFormat="1" x14ac:dyDescent="0.25">
      <c r="D818" s="78"/>
      <c r="E818" s="78"/>
      <c r="F818" s="78"/>
    </row>
    <row r="819" spans="4:6" s="77" customFormat="1" x14ac:dyDescent="0.25">
      <c r="D819" s="78"/>
      <c r="E819" s="78"/>
      <c r="F819" s="78"/>
    </row>
    <row r="820" spans="4:6" s="77" customFormat="1" x14ac:dyDescent="0.25">
      <c r="D820" s="78"/>
      <c r="E820" s="78"/>
      <c r="F820" s="78"/>
    </row>
    <row r="821" spans="4:6" s="77" customFormat="1" x14ac:dyDescent="0.25">
      <c r="D821" s="78"/>
      <c r="E821" s="78"/>
      <c r="F821" s="78"/>
    </row>
    <row r="822" spans="4:6" s="77" customFormat="1" x14ac:dyDescent="0.25">
      <c r="D822" s="78"/>
      <c r="E822" s="78"/>
      <c r="F822" s="78"/>
    </row>
    <row r="823" spans="4:6" s="77" customFormat="1" x14ac:dyDescent="0.25">
      <c r="D823" s="78"/>
      <c r="E823" s="78"/>
      <c r="F823" s="78"/>
    </row>
    <row r="824" spans="4:6" s="77" customFormat="1" x14ac:dyDescent="0.25">
      <c r="D824" s="78"/>
      <c r="E824" s="78"/>
      <c r="F824" s="78"/>
    </row>
    <row r="825" spans="4:6" s="77" customFormat="1" x14ac:dyDescent="0.25">
      <c r="D825" s="78"/>
      <c r="E825" s="78"/>
      <c r="F825" s="78"/>
    </row>
    <row r="826" spans="4:6" s="77" customFormat="1" x14ac:dyDescent="0.25">
      <c r="D826" s="78"/>
      <c r="E826" s="78"/>
      <c r="F826" s="78"/>
    </row>
    <row r="827" spans="4:6" s="77" customFormat="1" x14ac:dyDescent="0.25">
      <c r="D827" s="78"/>
      <c r="E827" s="78"/>
      <c r="F827" s="78"/>
    </row>
    <row r="828" spans="4:6" s="77" customFormat="1" x14ac:dyDescent="0.25">
      <c r="D828" s="78"/>
      <c r="E828" s="78"/>
      <c r="F828" s="78"/>
    </row>
    <row r="829" spans="4:6" s="77" customFormat="1" x14ac:dyDescent="0.25">
      <c r="D829" s="78"/>
      <c r="E829" s="78"/>
      <c r="F829" s="78"/>
    </row>
    <row r="830" spans="4:6" s="77" customFormat="1" x14ac:dyDescent="0.25">
      <c r="D830" s="78"/>
      <c r="E830" s="78"/>
      <c r="F830" s="78"/>
    </row>
    <row r="831" spans="4:6" s="77" customFormat="1" x14ac:dyDescent="0.25">
      <c r="D831" s="78"/>
      <c r="E831" s="78"/>
      <c r="F831" s="78"/>
    </row>
    <row r="832" spans="4:6" s="77" customFormat="1" x14ac:dyDescent="0.25">
      <c r="D832" s="78"/>
      <c r="E832" s="78"/>
      <c r="F832" s="78"/>
    </row>
    <row r="833" spans="4:6" s="77" customFormat="1" x14ac:dyDescent="0.25">
      <c r="D833" s="78"/>
      <c r="E833" s="78"/>
      <c r="F833" s="78"/>
    </row>
    <row r="834" spans="4:6" s="77" customFormat="1" x14ac:dyDescent="0.25">
      <c r="D834" s="78"/>
      <c r="E834" s="78"/>
      <c r="F834" s="78"/>
    </row>
    <row r="835" spans="4:6" s="77" customFormat="1" x14ac:dyDescent="0.25">
      <c r="D835" s="78"/>
      <c r="E835" s="78"/>
      <c r="F835" s="78"/>
    </row>
    <row r="836" spans="4:6" s="77" customFormat="1" x14ac:dyDescent="0.25">
      <c r="D836" s="78"/>
      <c r="E836" s="78"/>
      <c r="F836" s="78"/>
    </row>
    <row r="837" spans="4:6" s="77" customFormat="1" x14ac:dyDescent="0.25">
      <c r="D837" s="78"/>
      <c r="E837" s="78"/>
      <c r="F837" s="78"/>
    </row>
    <row r="838" spans="4:6" s="77" customFormat="1" x14ac:dyDescent="0.25">
      <c r="D838" s="78"/>
      <c r="E838" s="78"/>
      <c r="F838" s="78"/>
    </row>
    <row r="839" spans="4:6" s="77" customFormat="1" x14ac:dyDescent="0.25">
      <c r="D839" s="78"/>
      <c r="E839" s="78"/>
      <c r="F839" s="78"/>
    </row>
    <row r="840" spans="4:6" s="77" customFormat="1" x14ac:dyDescent="0.25">
      <c r="D840" s="78"/>
      <c r="E840" s="78"/>
      <c r="F840" s="78"/>
    </row>
    <row r="841" spans="4:6" s="77" customFormat="1" x14ac:dyDescent="0.25">
      <c r="D841" s="78"/>
      <c r="E841" s="78"/>
      <c r="F841" s="78"/>
    </row>
    <row r="842" spans="4:6" s="77" customFormat="1" x14ac:dyDescent="0.25">
      <c r="D842" s="78"/>
      <c r="E842" s="78"/>
      <c r="F842" s="78"/>
    </row>
    <row r="843" spans="4:6" s="77" customFormat="1" x14ac:dyDescent="0.25">
      <c r="D843" s="78"/>
      <c r="E843" s="78"/>
      <c r="F843" s="78"/>
    </row>
    <row r="844" spans="4:6" s="77" customFormat="1" x14ac:dyDescent="0.25">
      <c r="D844" s="78"/>
      <c r="E844" s="78"/>
      <c r="F844" s="78"/>
    </row>
    <row r="845" spans="4:6" s="77" customFormat="1" x14ac:dyDescent="0.25">
      <c r="D845" s="78"/>
      <c r="E845" s="78"/>
      <c r="F845" s="78"/>
    </row>
    <row r="846" spans="4:6" s="77" customFormat="1" x14ac:dyDescent="0.25">
      <c r="D846" s="78"/>
      <c r="E846" s="78"/>
      <c r="F846" s="78"/>
    </row>
    <row r="847" spans="4:6" s="77" customFormat="1" x14ac:dyDescent="0.25">
      <c r="D847" s="78"/>
      <c r="E847" s="78"/>
      <c r="F847" s="78"/>
    </row>
    <row r="848" spans="4:6" s="77" customFormat="1" x14ac:dyDescent="0.25">
      <c r="D848" s="78"/>
      <c r="E848" s="78"/>
      <c r="F848" s="78"/>
    </row>
    <row r="849" spans="4:6" s="77" customFormat="1" x14ac:dyDescent="0.25">
      <c r="D849" s="78"/>
      <c r="E849" s="78"/>
      <c r="F849" s="78"/>
    </row>
    <row r="850" spans="4:6" s="77" customFormat="1" x14ac:dyDescent="0.25">
      <c r="D850" s="78"/>
      <c r="E850" s="78"/>
      <c r="F850" s="78"/>
    </row>
    <row r="851" spans="4:6" s="77" customFormat="1" x14ac:dyDescent="0.25">
      <c r="D851" s="78"/>
      <c r="E851" s="78"/>
      <c r="F851" s="78"/>
    </row>
    <row r="852" spans="4:6" s="77" customFormat="1" x14ac:dyDescent="0.25">
      <c r="D852" s="78"/>
      <c r="E852" s="78"/>
      <c r="F852" s="78"/>
    </row>
    <row r="853" spans="4:6" s="77" customFormat="1" x14ac:dyDescent="0.25">
      <c r="D853" s="78"/>
      <c r="E853" s="78"/>
      <c r="F853" s="78"/>
    </row>
    <row r="854" spans="4:6" s="77" customFormat="1" x14ac:dyDescent="0.25">
      <c r="D854" s="78"/>
      <c r="E854" s="78"/>
      <c r="F854" s="78"/>
    </row>
    <row r="855" spans="4:6" s="77" customFormat="1" x14ac:dyDescent="0.25">
      <c r="D855" s="78"/>
      <c r="E855" s="78"/>
      <c r="F855" s="78"/>
    </row>
    <row r="856" spans="4:6" s="77" customFormat="1" x14ac:dyDescent="0.25">
      <c r="D856" s="78"/>
      <c r="E856" s="78"/>
      <c r="F856" s="78"/>
    </row>
    <row r="857" spans="4:6" s="77" customFormat="1" x14ac:dyDescent="0.25">
      <c r="D857" s="78"/>
      <c r="E857" s="78"/>
      <c r="F857" s="78"/>
    </row>
    <row r="858" spans="4:6" s="77" customFormat="1" x14ac:dyDescent="0.25">
      <c r="D858" s="78"/>
      <c r="E858" s="78"/>
      <c r="F858" s="78"/>
    </row>
    <row r="859" spans="4:6" s="77" customFormat="1" x14ac:dyDescent="0.25">
      <c r="D859" s="78"/>
      <c r="E859" s="78"/>
      <c r="F859" s="78"/>
    </row>
    <row r="860" spans="4:6" s="77" customFormat="1" x14ac:dyDescent="0.25">
      <c r="D860" s="78"/>
      <c r="E860" s="78"/>
      <c r="F860" s="78"/>
    </row>
    <row r="861" spans="4:6" s="77" customFormat="1" x14ac:dyDescent="0.25">
      <c r="D861" s="78"/>
      <c r="E861" s="78"/>
      <c r="F861" s="78"/>
    </row>
    <row r="862" spans="4:6" s="77" customFormat="1" x14ac:dyDescent="0.25">
      <c r="D862" s="78"/>
      <c r="E862" s="78"/>
      <c r="F862" s="78"/>
    </row>
    <row r="863" spans="4:6" s="77" customFormat="1" x14ac:dyDescent="0.25">
      <c r="D863" s="78"/>
      <c r="E863" s="78"/>
      <c r="F863" s="78"/>
    </row>
    <row r="864" spans="4:6" s="77" customFormat="1" x14ac:dyDescent="0.25">
      <c r="D864" s="78"/>
      <c r="E864" s="78"/>
      <c r="F864" s="78"/>
    </row>
    <row r="865" spans="4:6" s="77" customFormat="1" x14ac:dyDescent="0.25">
      <c r="D865" s="78"/>
      <c r="E865" s="78"/>
      <c r="F865" s="78"/>
    </row>
    <row r="866" spans="4:6" s="77" customFormat="1" x14ac:dyDescent="0.25">
      <c r="D866" s="78"/>
      <c r="E866" s="78"/>
      <c r="F866" s="78"/>
    </row>
    <row r="867" spans="4:6" s="77" customFormat="1" x14ac:dyDescent="0.25">
      <c r="D867" s="78"/>
      <c r="E867" s="78"/>
      <c r="F867" s="78"/>
    </row>
    <row r="868" spans="4:6" s="77" customFormat="1" x14ac:dyDescent="0.25">
      <c r="D868" s="78"/>
      <c r="E868" s="78"/>
      <c r="F868" s="78"/>
    </row>
    <row r="869" spans="4:6" s="77" customFormat="1" x14ac:dyDescent="0.25">
      <c r="D869" s="78"/>
      <c r="E869" s="78"/>
      <c r="F869" s="78"/>
    </row>
    <row r="870" spans="4:6" s="77" customFormat="1" x14ac:dyDescent="0.25">
      <c r="D870" s="78"/>
      <c r="E870" s="78"/>
      <c r="F870" s="78"/>
    </row>
    <row r="871" spans="4:6" s="77" customFormat="1" x14ac:dyDescent="0.25">
      <c r="D871" s="78"/>
      <c r="E871" s="78"/>
      <c r="F871" s="78"/>
    </row>
    <row r="872" spans="4:6" s="77" customFormat="1" x14ac:dyDescent="0.25">
      <c r="D872" s="78"/>
      <c r="E872" s="78"/>
      <c r="F872" s="78"/>
    </row>
    <row r="873" spans="4:6" s="77" customFormat="1" x14ac:dyDescent="0.25">
      <c r="D873" s="78"/>
      <c r="E873" s="78"/>
      <c r="F873" s="78"/>
    </row>
    <row r="874" spans="4:6" s="77" customFormat="1" x14ac:dyDescent="0.25">
      <c r="D874" s="78"/>
      <c r="E874" s="78"/>
      <c r="F874" s="78"/>
    </row>
    <row r="875" spans="4:6" s="77" customFormat="1" x14ac:dyDescent="0.25">
      <c r="D875" s="78"/>
      <c r="E875" s="78"/>
      <c r="F875" s="78"/>
    </row>
    <row r="876" spans="4:6" s="77" customFormat="1" x14ac:dyDescent="0.25">
      <c r="D876" s="78"/>
      <c r="E876" s="78"/>
      <c r="F876" s="78"/>
    </row>
    <row r="877" spans="4:6" s="77" customFormat="1" x14ac:dyDescent="0.25">
      <c r="D877" s="78"/>
      <c r="E877" s="78"/>
      <c r="F877" s="78"/>
    </row>
    <row r="878" spans="4:6" s="77" customFormat="1" x14ac:dyDescent="0.25">
      <c r="D878" s="78"/>
      <c r="E878" s="78"/>
      <c r="F878" s="78"/>
    </row>
    <row r="879" spans="4:6" s="77" customFormat="1" x14ac:dyDescent="0.25">
      <c r="D879" s="78"/>
      <c r="E879" s="78"/>
      <c r="F879" s="78"/>
    </row>
    <row r="880" spans="4:6" s="77" customFormat="1" x14ac:dyDescent="0.25">
      <c r="D880" s="78"/>
      <c r="E880" s="78"/>
      <c r="F880" s="78"/>
    </row>
    <row r="881" spans="4:6" s="77" customFormat="1" x14ac:dyDescent="0.25">
      <c r="D881" s="78"/>
      <c r="E881" s="78"/>
      <c r="F881" s="78"/>
    </row>
    <row r="882" spans="4:6" s="77" customFormat="1" x14ac:dyDescent="0.25">
      <c r="D882" s="78"/>
      <c r="E882" s="78"/>
      <c r="F882" s="78"/>
    </row>
    <row r="883" spans="4:6" s="77" customFormat="1" x14ac:dyDescent="0.25">
      <c r="D883" s="78"/>
      <c r="E883" s="78"/>
      <c r="F883" s="78"/>
    </row>
    <row r="884" spans="4:6" s="77" customFormat="1" x14ac:dyDescent="0.25">
      <c r="D884" s="78"/>
      <c r="E884" s="78"/>
      <c r="F884" s="78"/>
    </row>
    <row r="885" spans="4:6" s="77" customFormat="1" x14ac:dyDescent="0.25">
      <c r="D885" s="78"/>
      <c r="E885" s="78"/>
      <c r="F885" s="78"/>
    </row>
    <row r="886" spans="4:6" s="77" customFormat="1" x14ac:dyDescent="0.25">
      <c r="D886" s="78"/>
      <c r="E886" s="78"/>
      <c r="F886" s="78"/>
    </row>
    <row r="887" spans="4:6" s="77" customFormat="1" x14ac:dyDescent="0.25">
      <c r="D887" s="78"/>
      <c r="E887" s="78"/>
      <c r="F887" s="78"/>
    </row>
    <row r="888" spans="4:6" s="77" customFormat="1" x14ac:dyDescent="0.25">
      <c r="D888" s="78"/>
      <c r="E888" s="78"/>
      <c r="F888" s="78"/>
    </row>
    <row r="889" spans="4:6" s="77" customFormat="1" x14ac:dyDescent="0.25">
      <c r="D889" s="78"/>
      <c r="E889" s="78"/>
      <c r="F889" s="78"/>
    </row>
    <row r="890" spans="4:6" s="77" customFormat="1" x14ac:dyDescent="0.25">
      <c r="D890" s="78"/>
      <c r="E890" s="78"/>
      <c r="F890" s="78"/>
    </row>
    <row r="891" spans="4:6" s="77" customFormat="1" x14ac:dyDescent="0.25">
      <c r="D891" s="78"/>
      <c r="E891" s="78"/>
      <c r="F891" s="78"/>
    </row>
    <row r="892" spans="4:6" s="77" customFormat="1" x14ac:dyDescent="0.25">
      <c r="D892" s="78"/>
      <c r="E892" s="78"/>
      <c r="F892" s="78"/>
    </row>
    <row r="893" spans="4:6" s="77" customFormat="1" x14ac:dyDescent="0.25">
      <c r="D893" s="78"/>
      <c r="E893" s="78"/>
      <c r="F893" s="78"/>
    </row>
    <row r="894" spans="4:6" s="77" customFormat="1" x14ac:dyDescent="0.25">
      <c r="D894" s="78"/>
      <c r="E894" s="78"/>
      <c r="F894" s="78"/>
    </row>
    <row r="895" spans="4:6" s="77" customFormat="1" x14ac:dyDescent="0.25">
      <c r="D895" s="78"/>
      <c r="E895" s="78"/>
      <c r="F895" s="78"/>
    </row>
    <row r="896" spans="4:6" s="77" customFormat="1" x14ac:dyDescent="0.25">
      <c r="D896" s="78"/>
      <c r="E896" s="78"/>
      <c r="F896" s="78"/>
    </row>
    <row r="897" spans="4:6" s="77" customFormat="1" x14ac:dyDescent="0.25">
      <c r="D897" s="78"/>
      <c r="E897" s="78"/>
      <c r="F897" s="78"/>
    </row>
    <row r="898" spans="4:6" s="77" customFormat="1" x14ac:dyDescent="0.25">
      <c r="D898" s="78"/>
      <c r="E898" s="78"/>
      <c r="F898" s="78"/>
    </row>
    <row r="899" spans="4:6" s="77" customFormat="1" x14ac:dyDescent="0.25">
      <c r="D899" s="78"/>
      <c r="E899" s="78"/>
      <c r="F899" s="78"/>
    </row>
    <row r="900" spans="4:6" s="77" customFormat="1" x14ac:dyDescent="0.25">
      <c r="D900" s="78"/>
      <c r="E900" s="78"/>
      <c r="F900" s="78"/>
    </row>
    <row r="901" spans="4:6" s="77" customFormat="1" x14ac:dyDescent="0.25">
      <c r="D901" s="78"/>
      <c r="E901" s="78"/>
      <c r="F901" s="78"/>
    </row>
    <row r="902" spans="4:6" s="77" customFormat="1" x14ac:dyDescent="0.25">
      <c r="D902" s="78"/>
      <c r="E902" s="78"/>
      <c r="F902" s="78"/>
    </row>
    <row r="903" spans="4:6" s="77" customFormat="1" x14ac:dyDescent="0.25">
      <c r="D903" s="78"/>
      <c r="E903" s="78"/>
      <c r="F903" s="78"/>
    </row>
    <row r="904" spans="4:6" s="77" customFormat="1" x14ac:dyDescent="0.25">
      <c r="D904" s="78"/>
      <c r="E904" s="78"/>
      <c r="F904" s="78"/>
    </row>
    <row r="905" spans="4:6" s="77" customFormat="1" x14ac:dyDescent="0.25">
      <c r="D905" s="78"/>
      <c r="E905" s="78"/>
      <c r="F905" s="78"/>
    </row>
    <row r="906" spans="4:6" s="77" customFormat="1" x14ac:dyDescent="0.25">
      <c r="D906" s="78"/>
      <c r="E906" s="78"/>
      <c r="F906" s="78"/>
    </row>
    <row r="907" spans="4:6" s="77" customFormat="1" x14ac:dyDescent="0.25">
      <c r="D907" s="78"/>
      <c r="E907" s="78"/>
      <c r="F907" s="78"/>
    </row>
    <row r="908" spans="4:6" s="77" customFormat="1" x14ac:dyDescent="0.25">
      <c r="D908" s="78"/>
      <c r="E908" s="78"/>
      <c r="F908" s="78"/>
    </row>
    <row r="909" spans="4:6" s="77" customFormat="1" x14ac:dyDescent="0.25">
      <c r="D909" s="78"/>
      <c r="E909" s="78"/>
      <c r="F909" s="78"/>
    </row>
    <row r="910" spans="4:6" s="77" customFormat="1" x14ac:dyDescent="0.25">
      <c r="D910" s="78"/>
      <c r="E910" s="78"/>
      <c r="F910" s="78"/>
    </row>
    <row r="911" spans="4:6" s="77" customFormat="1" x14ac:dyDescent="0.25">
      <c r="D911" s="78"/>
      <c r="E911" s="78"/>
      <c r="F911" s="78"/>
    </row>
    <row r="912" spans="4:6" s="77" customFormat="1" x14ac:dyDescent="0.25">
      <c r="D912" s="78"/>
      <c r="E912" s="78"/>
      <c r="F912" s="78"/>
    </row>
    <row r="913" spans="4:6" s="77" customFormat="1" x14ac:dyDescent="0.25">
      <c r="D913" s="78"/>
      <c r="E913" s="78"/>
      <c r="F913" s="78"/>
    </row>
    <row r="914" spans="4:6" s="77" customFormat="1" x14ac:dyDescent="0.25">
      <c r="D914" s="78"/>
      <c r="E914" s="78"/>
      <c r="F914" s="78"/>
    </row>
    <row r="915" spans="4:6" s="77" customFormat="1" x14ac:dyDescent="0.25">
      <c r="D915" s="78"/>
      <c r="E915" s="78"/>
      <c r="F915" s="78"/>
    </row>
    <row r="916" spans="4:6" s="77" customFormat="1" x14ac:dyDescent="0.25">
      <c r="D916" s="78"/>
      <c r="E916" s="78"/>
      <c r="F916" s="78"/>
    </row>
    <row r="917" spans="4:6" s="77" customFormat="1" x14ac:dyDescent="0.25">
      <c r="D917" s="78"/>
      <c r="E917" s="78"/>
      <c r="F917" s="78"/>
    </row>
    <row r="918" spans="4:6" s="77" customFormat="1" x14ac:dyDescent="0.25">
      <c r="D918" s="78"/>
      <c r="E918" s="78"/>
      <c r="F918" s="78"/>
    </row>
    <row r="919" spans="4:6" s="77" customFormat="1" x14ac:dyDescent="0.25">
      <c r="D919" s="78"/>
      <c r="E919" s="78"/>
      <c r="F919" s="78"/>
    </row>
    <row r="920" spans="4:6" s="77" customFormat="1" x14ac:dyDescent="0.25">
      <c r="D920" s="78"/>
      <c r="E920" s="78"/>
      <c r="F920" s="78"/>
    </row>
    <row r="921" spans="4:6" s="77" customFormat="1" x14ac:dyDescent="0.25">
      <c r="D921" s="78"/>
      <c r="E921" s="78"/>
      <c r="F921" s="78"/>
    </row>
    <row r="922" spans="4:6" s="77" customFormat="1" x14ac:dyDescent="0.25">
      <c r="D922" s="78"/>
      <c r="E922" s="78"/>
      <c r="F922" s="78"/>
    </row>
    <row r="923" spans="4:6" s="77" customFormat="1" x14ac:dyDescent="0.25">
      <c r="D923" s="78"/>
      <c r="E923" s="78"/>
      <c r="F923" s="78"/>
    </row>
    <row r="924" spans="4:6" s="77" customFormat="1" x14ac:dyDescent="0.25">
      <c r="D924" s="78"/>
      <c r="E924" s="78"/>
      <c r="F924" s="78"/>
    </row>
    <row r="925" spans="4:6" s="77" customFormat="1" x14ac:dyDescent="0.25">
      <c r="D925" s="78"/>
      <c r="E925" s="78"/>
      <c r="F925" s="78"/>
    </row>
    <row r="926" spans="4:6" s="77" customFormat="1" x14ac:dyDescent="0.25">
      <c r="D926" s="78"/>
      <c r="E926" s="78"/>
      <c r="F926" s="78"/>
    </row>
    <row r="927" spans="4:6" s="77" customFormat="1" x14ac:dyDescent="0.25">
      <c r="D927" s="78"/>
      <c r="E927" s="78"/>
      <c r="F927" s="78"/>
    </row>
    <row r="928" spans="4:6" s="77" customFormat="1" x14ac:dyDescent="0.25">
      <c r="D928" s="78"/>
      <c r="E928" s="78"/>
      <c r="F928" s="78"/>
    </row>
    <row r="929" spans="4:6" s="77" customFormat="1" x14ac:dyDescent="0.25">
      <c r="D929" s="78"/>
      <c r="E929" s="78"/>
      <c r="F929" s="78"/>
    </row>
    <row r="930" spans="4:6" s="77" customFormat="1" x14ac:dyDescent="0.25">
      <c r="D930" s="78"/>
      <c r="E930" s="78"/>
      <c r="F930" s="78"/>
    </row>
    <row r="931" spans="4:6" s="77" customFormat="1" x14ac:dyDescent="0.25">
      <c r="D931" s="78"/>
      <c r="E931" s="78"/>
      <c r="F931" s="78"/>
    </row>
    <row r="932" spans="4:6" s="77" customFormat="1" x14ac:dyDescent="0.25">
      <c r="D932" s="78"/>
      <c r="E932" s="78"/>
      <c r="F932" s="78"/>
    </row>
    <row r="933" spans="4:6" s="77" customFormat="1" x14ac:dyDescent="0.25">
      <c r="D933" s="78"/>
      <c r="E933" s="78"/>
      <c r="F933" s="78"/>
    </row>
    <row r="934" spans="4:6" s="77" customFormat="1" x14ac:dyDescent="0.25">
      <c r="D934" s="78"/>
      <c r="E934" s="78"/>
      <c r="F934" s="78"/>
    </row>
    <row r="935" spans="4:6" s="77" customFormat="1" x14ac:dyDescent="0.25">
      <c r="D935" s="78"/>
      <c r="E935" s="78"/>
      <c r="F935" s="78"/>
    </row>
    <row r="936" spans="4:6" s="77" customFormat="1" x14ac:dyDescent="0.25">
      <c r="D936" s="78"/>
      <c r="E936" s="78"/>
      <c r="F936" s="78"/>
    </row>
    <row r="937" spans="4:6" s="77" customFormat="1" x14ac:dyDescent="0.25">
      <c r="D937" s="78"/>
      <c r="E937" s="78"/>
      <c r="F937" s="78"/>
    </row>
    <row r="938" spans="4:6" s="77" customFormat="1" x14ac:dyDescent="0.25">
      <c r="D938" s="78"/>
      <c r="E938" s="78"/>
      <c r="F938" s="78"/>
    </row>
    <row r="939" spans="4:6" s="77" customFormat="1" x14ac:dyDescent="0.25">
      <c r="D939" s="78"/>
      <c r="E939" s="78"/>
      <c r="F939" s="78"/>
    </row>
    <row r="940" spans="4:6" s="77" customFormat="1" x14ac:dyDescent="0.25">
      <c r="D940" s="78"/>
      <c r="E940" s="78"/>
      <c r="F940" s="78"/>
    </row>
    <row r="941" spans="4:6" s="77" customFormat="1" x14ac:dyDescent="0.25">
      <c r="D941" s="78"/>
      <c r="E941" s="78"/>
      <c r="F941" s="78"/>
    </row>
    <row r="942" spans="4:6" s="77" customFormat="1" x14ac:dyDescent="0.25">
      <c r="D942" s="78"/>
      <c r="E942" s="78"/>
      <c r="F942" s="78"/>
    </row>
    <row r="943" spans="4:6" s="77" customFormat="1" x14ac:dyDescent="0.25">
      <c r="D943" s="78"/>
      <c r="E943" s="78"/>
      <c r="F943" s="78"/>
    </row>
    <row r="944" spans="4:6" s="77" customFormat="1" x14ac:dyDescent="0.25">
      <c r="D944" s="78"/>
      <c r="E944" s="78"/>
      <c r="F944" s="78"/>
    </row>
    <row r="945" spans="4:6" s="77" customFormat="1" x14ac:dyDescent="0.25">
      <c r="D945" s="78"/>
      <c r="E945" s="78"/>
      <c r="F945" s="78"/>
    </row>
    <row r="946" spans="4:6" s="77" customFormat="1" x14ac:dyDescent="0.25">
      <c r="D946" s="78"/>
      <c r="E946" s="78"/>
      <c r="F946" s="78"/>
    </row>
    <row r="947" spans="4:6" s="77" customFormat="1" x14ac:dyDescent="0.25">
      <c r="D947" s="78"/>
      <c r="E947" s="78"/>
      <c r="F947" s="78"/>
    </row>
    <row r="948" spans="4:6" s="77" customFormat="1" x14ac:dyDescent="0.25">
      <c r="D948" s="78"/>
      <c r="E948" s="78"/>
      <c r="F948" s="78"/>
    </row>
    <row r="949" spans="4:6" s="77" customFormat="1" x14ac:dyDescent="0.25">
      <c r="D949" s="78"/>
      <c r="E949" s="78"/>
      <c r="F949" s="78"/>
    </row>
    <row r="950" spans="4:6" s="77" customFormat="1" x14ac:dyDescent="0.25">
      <c r="D950" s="78"/>
      <c r="E950" s="78"/>
      <c r="F950" s="78"/>
    </row>
    <row r="951" spans="4:6" s="77" customFormat="1" x14ac:dyDescent="0.25">
      <c r="D951" s="78"/>
      <c r="E951" s="78"/>
      <c r="F951" s="78"/>
    </row>
    <row r="952" spans="4:6" s="77" customFormat="1" x14ac:dyDescent="0.25">
      <c r="D952" s="78"/>
      <c r="E952" s="78"/>
      <c r="F952" s="78"/>
    </row>
    <row r="953" spans="4:6" s="77" customFormat="1" x14ac:dyDescent="0.25">
      <c r="D953" s="78"/>
      <c r="E953" s="78"/>
      <c r="F953" s="78"/>
    </row>
    <row r="954" spans="4:6" s="77" customFormat="1" x14ac:dyDescent="0.25">
      <c r="D954" s="78"/>
      <c r="E954" s="78"/>
      <c r="F954" s="78"/>
    </row>
    <row r="955" spans="4:6" s="77" customFormat="1" x14ac:dyDescent="0.25">
      <c r="D955" s="78"/>
      <c r="E955" s="78"/>
      <c r="F955" s="78"/>
    </row>
    <row r="956" spans="4:6" s="77" customFormat="1" x14ac:dyDescent="0.25">
      <c r="D956" s="78"/>
      <c r="E956" s="78"/>
      <c r="F956" s="78"/>
    </row>
    <row r="957" spans="4:6" s="77" customFormat="1" x14ac:dyDescent="0.25">
      <c r="D957" s="78"/>
      <c r="E957" s="78"/>
      <c r="F957" s="78"/>
    </row>
    <row r="958" spans="4:6" s="77" customFormat="1" x14ac:dyDescent="0.25">
      <c r="D958" s="78"/>
      <c r="E958" s="78"/>
      <c r="F958" s="78"/>
    </row>
    <row r="959" spans="4:6" s="77" customFormat="1" x14ac:dyDescent="0.25">
      <c r="D959" s="78"/>
      <c r="E959" s="78"/>
      <c r="F959" s="78"/>
    </row>
    <row r="960" spans="4:6" s="77" customFormat="1" x14ac:dyDescent="0.25">
      <c r="D960" s="78"/>
      <c r="E960" s="78"/>
      <c r="F960" s="78"/>
    </row>
    <row r="961" spans="4:6" s="77" customFormat="1" x14ac:dyDescent="0.25">
      <c r="D961" s="78"/>
      <c r="E961" s="78"/>
      <c r="F961" s="78"/>
    </row>
    <row r="962" spans="4:6" s="77" customFormat="1" x14ac:dyDescent="0.25">
      <c r="D962" s="78"/>
      <c r="E962" s="78"/>
      <c r="F962" s="78"/>
    </row>
    <row r="963" spans="4:6" s="77" customFormat="1" x14ac:dyDescent="0.25">
      <c r="D963" s="78"/>
      <c r="E963" s="78"/>
      <c r="F963" s="78"/>
    </row>
    <row r="964" spans="4:6" s="77" customFormat="1" x14ac:dyDescent="0.25">
      <c r="D964" s="78"/>
      <c r="E964" s="78"/>
      <c r="F964" s="78"/>
    </row>
    <row r="965" spans="4:6" s="77" customFormat="1" x14ac:dyDescent="0.25">
      <c r="D965" s="78"/>
      <c r="E965" s="78"/>
      <c r="F965" s="78"/>
    </row>
    <row r="966" spans="4:6" s="77" customFormat="1" x14ac:dyDescent="0.25">
      <c r="D966" s="78"/>
      <c r="E966" s="78"/>
      <c r="F966" s="78"/>
    </row>
    <row r="967" spans="4:6" s="77" customFormat="1" x14ac:dyDescent="0.25">
      <c r="D967" s="78"/>
      <c r="E967" s="78"/>
      <c r="F967" s="78"/>
    </row>
    <row r="968" spans="4:6" s="77" customFormat="1" x14ac:dyDescent="0.25">
      <c r="D968" s="78"/>
      <c r="E968" s="78"/>
      <c r="F968" s="78"/>
    </row>
    <row r="969" spans="4:6" s="77" customFormat="1" x14ac:dyDescent="0.25">
      <c r="D969" s="78"/>
      <c r="E969" s="78"/>
      <c r="F969" s="78"/>
    </row>
    <row r="970" spans="4:6" s="77" customFormat="1" x14ac:dyDescent="0.25">
      <c r="D970" s="78"/>
      <c r="E970" s="78"/>
      <c r="F970" s="78"/>
    </row>
    <row r="971" spans="4:6" s="77" customFormat="1" x14ac:dyDescent="0.25">
      <c r="D971" s="78"/>
      <c r="E971" s="78"/>
      <c r="F971" s="78"/>
    </row>
    <row r="972" spans="4:6" s="77" customFormat="1" x14ac:dyDescent="0.25">
      <c r="D972" s="78"/>
      <c r="E972" s="78"/>
      <c r="F972" s="78"/>
    </row>
    <row r="973" spans="4:6" s="77" customFormat="1" x14ac:dyDescent="0.25">
      <c r="D973" s="78"/>
      <c r="E973" s="78"/>
      <c r="F973" s="78"/>
    </row>
    <row r="974" spans="4:6" s="77" customFormat="1" x14ac:dyDescent="0.25">
      <c r="D974" s="78"/>
      <c r="E974" s="78"/>
      <c r="F974" s="78"/>
    </row>
    <row r="975" spans="4:6" s="77" customFormat="1" x14ac:dyDescent="0.25">
      <c r="D975" s="78"/>
      <c r="E975" s="78"/>
      <c r="F975" s="78"/>
    </row>
    <row r="976" spans="4:6" s="77" customFormat="1" x14ac:dyDescent="0.25">
      <c r="D976" s="78"/>
      <c r="E976" s="78"/>
      <c r="F976" s="78"/>
    </row>
    <row r="977" spans="4:6" s="77" customFormat="1" x14ac:dyDescent="0.25">
      <c r="D977" s="78"/>
      <c r="E977" s="78"/>
      <c r="F977" s="78"/>
    </row>
    <row r="978" spans="4:6" s="77" customFormat="1" x14ac:dyDescent="0.25">
      <c r="D978" s="78"/>
      <c r="E978" s="78"/>
      <c r="F978" s="78"/>
    </row>
    <row r="979" spans="4:6" s="77" customFormat="1" x14ac:dyDescent="0.25">
      <c r="D979" s="78"/>
      <c r="E979" s="78"/>
      <c r="F979" s="78"/>
    </row>
    <row r="980" spans="4:6" s="77" customFormat="1" x14ac:dyDescent="0.25">
      <c r="D980" s="78"/>
      <c r="E980" s="78"/>
      <c r="F980" s="78"/>
    </row>
    <row r="981" spans="4:6" s="77" customFormat="1" x14ac:dyDescent="0.25">
      <c r="D981" s="78"/>
      <c r="E981" s="78"/>
      <c r="F981" s="78"/>
    </row>
    <row r="982" spans="4:6" s="77" customFormat="1" x14ac:dyDescent="0.25">
      <c r="D982" s="78"/>
      <c r="E982" s="78"/>
      <c r="F982" s="78"/>
    </row>
    <row r="983" spans="4:6" s="77" customFormat="1" x14ac:dyDescent="0.25">
      <c r="D983" s="78"/>
      <c r="E983" s="78"/>
      <c r="F983" s="78"/>
    </row>
    <row r="984" spans="4:6" s="77" customFormat="1" x14ac:dyDescent="0.25">
      <c r="D984" s="78"/>
      <c r="E984" s="78"/>
      <c r="F984" s="78"/>
    </row>
    <row r="985" spans="4:6" s="77" customFormat="1" x14ac:dyDescent="0.25">
      <c r="D985" s="78"/>
      <c r="E985" s="78"/>
      <c r="F985" s="78"/>
    </row>
    <row r="986" spans="4:6" s="77" customFormat="1" x14ac:dyDescent="0.25">
      <c r="D986" s="78"/>
      <c r="E986" s="78"/>
      <c r="F986" s="78"/>
    </row>
    <row r="987" spans="4:6" s="77" customFormat="1" x14ac:dyDescent="0.25">
      <c r="D987" s="78"/>
      <c r="E987" s="78"/>
      <c r="F987" s="78"/>
    </row>
    <row r="988" spans="4:6" s="77" customFormat="1" x14ac:dyDescent="0.25">
      <c r="D988" s="78"/>
      <c r="E988" s="78"/>
      <c r="F988" s="78"/>
    </row>
    <row r="989" spans="4:6" s="77" customFormat="1" x14ac:dyDescent="0.25">
      <c r="D989" s="78"/>
      <c r="E989" s="78"/>
      <c r="F989" s="78"/>
    </row>
    <row r="990" spans="4:6" s="77" customFormat="1" x14ac:dyDescent="0.25">
      <c r="D990" s="78"/>
      <c r="E990" s="78"/>
      <c r="F990" s="78"/>
    </row>
    <row r="991" spans="4:6" s="77" customFormat="1" x14ac:dyDescent="0.25">
      <c r="D991" s="78"/>
      <c r="E991" s="78"/>
      <c r="F991" s="78"/>
    </row>
    <row r="992" spans="4:6" s="77" customFormat="1" x14ac:dyDescent="0.25">
      <c r="D992" s="78"/>
      <c r="E992" s="78"/>
      <c r="F992" s="78"/>
    </row>
    <row r="993" spans="4:6" s="77" customFormat="1" x14ac:dyDescent="0.25">
      <c r="D993" s="78"/>
      <c r="E993" s="78"/>
      <c r="F993" s="78"/>
    </row>
    <row r="994" spans="4:6" s="77" customFormat="1" x14ac:dyDescent="0.25">
      <c r="D994" s="78"/>
      <c r="E994" s="78"/>
      <c r="F994" s="78"/>
    </row>
    <row r="995" spans="4:6" s="77" customFormat="1" x14ac:dyDescent="0.25">
      <c r="D995" s="78"/>
      <c r="E995" s="78"/>
      <c r="F995" s="78"/>
    </row>
    <row r="996" spans="4:6" s="77" customFormat="1" x14ac:dyDescent="0.25">
      <c r="D996" s="78"/>
      <c r="E996" s="78"/>
      <c r="F996" s="78"/>
    </row>
    <row r="997" spans="4:6" s="77" customFormat="1" x14ac:dyDescent="0.25">
      <c r="D997" s="78"/>
      <c r="E997" s="78"/>
      <c r="F997" s="78"/>
    </row>
    <row r="998" spans="4:6" s="77" customFormat="1" x14ac:dyDescent="0.25">
      <c r="D998" s="78"/>
      <c r="E998" s="78"/>
      <c r="F998" s="78"/>
    </row>
    <row r="999" spans="4:6" s="77" customFormat="1" x14ac:dyDescent="0.25">
      <c r="D999" s="78"/>
      <c r="E999" s="78"/>
      <c r="F999" s="78"/>
    </row>
    <row r="1000" spans="4:6" s="77" customFormat="1" x14ac:dyDescent="0.25">
      <c r="D1000" s="78"/>
      <c r="E1000" s="78"/>
      <c r="F1000" s="78"/>
    </row>
    <row r="1001" spans="4:6" s="77" customFormat="1" x14ac:dyDescent="0.25">
      <c r="D1001" s="78"/>
      <c r="E1001" s="78"/>
      <c r="F1001" s="78"/>
    </row>
    <row r="1002" spans="4:6" s="77" customFormat="1" x14ac:dyDescent="0.25">
      <c r="D1002" s="78"/>
      <c r="E1002" s="78"/>
      <c r="F1002" s="78"/>
    </row>
    <row r="1003" spans="4:6" s="77" customFormat="1" x14ac:dyDescent="0.25">
      <c r="D1003" s="78"/>
      <c r="E1003" s="78"/>
      <c r="F1003" s="78"/>
    </row>
    <row r="1004" spans="4:6" s="77" customFormat="1" x14ac:dyDescent="0.25">
      <c r="D1004" s="78"/>
      <c r="E1004" s="78"/>
      <c r="F1004" s="78"/>
    </row>
    <row r="1005" spans="4:6" s="77" customFormat="1" x14ac:dyDescent="0.25">
      <c r="D1005" s="78"/>
      <c r="E1005" s="78"/>
      <c r="F1005" s="78"/>
    </row>
    <row r="1006" spans="4:6" s="77" customFormat="1" x14ac:dyDescent="0.25">
      <c r="D1006" s="78"/>
      <c r="E1006" s="78"/>
      <c r="F1006" s="78"/>
    </row>
    <row r="1007" spans="4:6" s="77" customFormat="1" x14ac:dyDescent="0.25">
      <c r="D1007" s="78"/>
      <c r="E1007" s="78"/>
      <c r="F1007" s="78"/>
    </row>
    <row r="1008" spans="4:6" s="77" customFormat="1" x14ac:dyDescent="0.25">
      <c r="D1008" s="78"/>
      <c r="E1008" s="78"/>
      <c r="F1008" s="78"/>
    </row>
    <row r="1009" spans="4:6" s="77" customFormat="1" x14ac:dyDescent="0.25">
      <c r="D1009" s="78"/>
      <c r="E1009" s="78"/>
      <c r="F1009" s="78"/>
    </row>
    <row r="1010" spans="4:6" s="77" customFormat="1" x14ac:dyDescent="0.25">
      <c r="D1010" s="78"/>
      <c r="E1010" s="78"/>
      <c r="F1010" s="78"/>
    </row>
    <row r="1011" spans="4:6" s="77" customFormat="1" x14ac:dyDescent="0.25">
      <c r="D1011" s="78"/>
      <c r="E1011" s="78"/>
      <c r="F1011" s="78"/>
    </row>
    <row r="1012" spans="4:6" s="77" customFormat="1" x14ac:dyDescent="0.25">
      <c r="D1012" s="78"/>
      <c r="E1012" s="78"/>
      <c r="F1012" s="78"/>
    </row>
    <row r="1013" spans="4:6" s="77" customFormat="1" x14ac:dyDescent="0.25">
      <c r="D1013" s="78"/>
      <c r="E1013" s="78"/>
      <c r="F1013" s="78"/>
    </row>
    <row r="1014" spans="4:6" s="77" customFormat="1" x14ac:dyDescent="0.25">
      <c r="D1014" s="78"/>
      <c r="E1014" s="78"/>
      <c r="F1014" s="78"/>
    </row>
    <row r="1015" spans="4:6" s="77" customFormat="1" x14ac:dyDescent="0.25">
      <c r="D1015" s="78"/>
      <c r="E1015" s="78"/>
      <c r="F1015" s="78"/>
    </row>
    <row r="1016" spans="4:6" s="77" customFormat="1" x14ac:dyDescent="0.25">
      <c r="D1016" s="78"/>
      <c r="E1016" s="78"/>
      <c r="F1016" s="78"/>
    </row>
    <row r="1017" spans="4:6" s="77" customFormat="1" x14ac:dyDescent="0.25">
      <c r="D1017" s="78"/>
      <c r="E1017" s="78"/>
      <c r="F1017" s="78"/>
    </row>
    <row r="1018" spans="4:6" s="77" customFormat="1" x14ac:dyDescent="0.25">
      <c r="D1018" s="78"/>
      <c r="E1018" s="78"/>
      <c r="F1018" s="78"/>
    </row>
    <row r="1019" spans="4:6" s="77" customFormat="1" x14ac:dyDescent="0.25">
      <c r="D1019" s="78"/>
      <c r="E1019" s="78"/>
      <c r="F1019" s="78"/>
    </row>
    <row r="1020" spans="4:6" s="77" customFormat="1" x14ac:dyDescent="0.25">
      <c r="D1020" s="78"/>
      <c r="E1020" s="78"/>
      <c r="F1020" s="78"/>
    </row>
    <row r="1021" spans="4:6" s="77" customFormat="1" x14ac:dyDescent="0.25">
      <c r="D1021" s="78"/>
      <c r="E1021" s="78"/>
      <c r="F1021" s="78"/>
    </row>
    <row r="1022" spans="4:6" s="77" customFormat="1" x14ac:dyDescent="0.25">
      <c r="D1022" s="78"/>
      <c r="E1022" s="78"/>
      <c r="F1022" s="78"/>
    </row>
    <row r="1023" spans="4:6" s="77" customFormat="1" x14ac:dyDescent="0.25">
      <c r="D1023" s="78"/>
      <c r="E1023" s="78"/>
      <c r="F1023" s="78"/>
    </row>
    <row r="1024" spans="4:6" s="77" customFormat="1" x14ac:dyDescent="0.25">
      <c r="D1024" s="78"/>
      <c r="E1024" s="78"/>
      <c r="F1024" s="78"/>
    </row>
    <row r="1025" spans="4:6" s="77" customFormat="1" x14ac:dyDescent="0.25">
      <c r="D1025" s="78"/>
      <c r="E1025" s="78"/>
      <c r="F1025" s="78"/>
    </row>
    <row r="1026" spans="4:6" s="77" customFormat="1" x14ac:dyDescent="0.25">
      <c r="D1026" s="78"/>
      <c r="E1026" s="78"/>
      <c r="F1026" s="78"/>
    </row>
    <row r="1027" spans="4:6" s="77" customFormat="1" x14ac:dyDescent="0.25">
      <c r="D1027" s="78"/>
      <c r="E1027" s="78"/>
      <c r="F1027" s="78"/>
    </row>
    <row r="1028" spans="4:6" s="77" customFormat="1" x14ac:dyDescent="0.25">
      <c r="D1028" s="78"/>
      <c r="E1028" s="78"/>
      <c r="F1028" s="78"/>
    </row>
    <row r="1029" spans="4:6" s="77" customFormat="1" x14ac:dyDescent="0.25">
      <c r="D1029" s="78"/>
      <c r="E1029" s="78"/>
      <c r="F1029" s="78"/>
    </row>
    <row r="1030" spans="4:6" s="77" customFormat="1" x14ac:dyDescent="0.25">
      <c r="D1030" s="78"/>
      <c r="E1030" s="78"/>
      <c r="F1030" s="78"/>
    </row>
    <row r="1031" spans="4:6" s="77" customFormat="1" x14ac:dyDescent="0.25">
      <c r="D1031" s="78"/>
      <c r="E1031" s="78"/>
      <c r="F1031" s="78"/>
    </row>
    <row r="1032" spans="4:6" s="77" customFormat="1" x14ac:dyDescent="0.25">
      <c r="D1032" s="78"/>
      <c r="E1032" s="78"/>
      <c r="F1032" s="78"/>
    </row>
    <row r="1033" spans="4:6" s="77" customFormat="1" x14ac:dyDescent="0.25">
      <c r="D1033" s="78"/>
      <c r="E1033" s="78"/>
      <c r="F1033" s="78"/>
    </row>
    <row r="1034" spans="4:6" s="77" customFormat="1" x14ac:dyDescent="0.25">
      <c r="D1034" s="78"/>
      <c r="E1034" s="78"/>
      <c r="F1034" s="78"/>
    </row>
    <row r="1035" spans="4:6" s="77" customFormat="1" x14ac:dyDescent="0.25">
      <c r="D1035" s="78"/>
      <c r="E1035" s="78"/>
      <c r="F1035" s="78"/>
    </row>
    <row r="1036" spans="4:6" s="77" customFormat="1" x14ac:dyDescent="0.25">
      <c r="D1036" s="78"/>
      <c r="E1036" s="78"/>
      <c r="F1036" s="78"/>
    </row>
    <row r="1037" spans="4:6" s="77" customFormat="1" x14ac:dyDescent="0.25">
      <c r="D1037" s="78"/>
      <c r="E1037" s="78"/>
      <c r="F1037" s="78"/>
    </row>
    <row r="1038" spans="4:6" s="77" customFormat="1" x14ac:dyDescent="0.25">
      <c r="D1038" s="78"/>
      <c r="E1038" s="78"/>
      <c r="F1038" s="78"/>
    </row>
    <row r="1039" spans="4:6" s="77" customFormat="1" x14ac:dyDescent="0.25">
      <c r="D1039" s="78"/>
      <c r="E1039" s="78"/>
      <c r="F1039" s="78"/>
    </row>
    <row r="1040" spans="4:6" s="77" customFormat="1" x14ac:dyDescent="0.25">
      <c r="D1040" s="78"/>
      <c r="E1040" s="78"/>
      <c r="F1040" s="78"/>
    </row>
    <row r="1041" spans="4:6" s="77" customFormat="1" x14ac:dyDescent="0.25">
      <c r="D1041" s="78"/>
      <c r="E1041" s="78"/>
      <c r="F1041" s="78"/>
    </row>
    <row r="1042" spans="4:6" s="77" customFormat="1" x14ac:dyDescent="0.25">
      <c r="D1042" s="78"/>
      <c r="E1042" s="78"/>
      <c r="F1042" s="78"/>
    </row>
    <row r="1043" spans="4:6" s="77" customFormat="1" x14ac:dyDescent="0.25">
      <c r="D1043" s="78"/>
      <c r="E1043" s="78"/>
      <c r="F1043" s="78"/>
    </row>
    <row r="1044" spans="4:6" s="77" customFormat="1" x14ac:dyDescent="0.25">
      <c r="D1044" s="78"/>
      <c r="E1044" s="78"/>
      <c r="F1044" s="78"/>
    </row>
    <row r="1045" spans="4:6" s="77" customFormat="1" x14ac:dyDescent="0.25">
      <c r="D1045" s="78"/>
      <c r="E1045" s="78"/>
      <c r="F1045" s="78"/>
    </row>
    <row r="1046" spans="4:6" s="77" customFormat="1" x14ac:dyDescent="0.25">
      <c r="D1046" s="78"/>
      <c r="E1046" s="78"/>
      <c r="F1046" s="78"/>
    </row>
    <row r="1047" spans="4:6" s="77" customFormat="1" x14ac:dyDescent="0.25">
      <c r="D1047" s="78"/>
      <c r="E1047" s="78"/>
      <c r="F1047" s="78"/>
    </row>
    <row r="1048" spans="4:6" s="77" customFormat="1" x14ac:dyDescent="0.25">
      <c r="D1048" s="78"/>
      <c r="E1048" s="78"/>
      <c r="F1048" s="78"/>
    </row>
    <row r="1049" spans="4:6" s="77" customFormat="1" x14ac:dyDescent="0.25">
      <c r="D1049" s="78"/>
      <c r="E1049" s="78"/>
      <c r="F1049" s="78"/>
    </row>
    <row r="1050" spans="4:6" s="77" customFormat="1" x14ac:dyDescent="0.25">
      <c r="D1050" s="78"/>
      <c r="E1050" s="78"/>
      <c r="F1050" s="78"/>
    </row>
    <row r="1051" spans="4:6" s="77" customFormat="1" x14ac:dyDescent="0.25">
      <c r="D1051" s="78"/>
      <c r="E1051" s="78"/>
      <c r="F1051" s="78"/>
    </row>
    <row r="1052" spans="4:6" s="77" customFormat="1" x14ac:dyDescent="0.25">
      <c r="D1052" s="78"/>
      <c r="E1052" s="78"/>
      <c r="F1052" s="78"/>
    </row>
    <row r="1053" spans="4:6" s="77" customFormat="1" x14ac:dyDescent="0.25">
      <c r="D1053" s="78"/>
      <c r="E1053" s="78"/>
      <c r="F1053" s="78"/>
    </row>
    <row r="1054" spans="4:6" s="77" customFormat="1" x14ac:dyDescent="0.25">
      <c r="D1054" s="78"/>
      <c r="E1054" s="78"/>
      <c r="F1054" s="78"/>
    </row>
    <row r="1055" spans="4:6" s="77" customFormat="1" x14ac:dyDescent="0.25">
      <c r="D1055" s="78"/>
      <c r="E1055" s="78"/>
      <c r="F1055" s="78"/>
    </row>
    <row r="1056" spans="4:6" s="77" customFormat="1" x14ac:dyDescent="0.25">
      <c r="D1056" s="78"/>
      <c r="E1056" s="78"/>
      <c r="F1056" s="78"/>
    </row>
    <row r="1057" spans="4:6" s="77" customFormat="1" x14ac:dyDescent="0.25">
      <c r="D1057" s="78"/>
      <c r="E1057" s="78"/>
      <c r="F1057" s="78"/>
    </row>
    <row r="1058" spans="4:6" s="77" customFormat="1" x14ac:dyDescent="0.25">
      <c r="D1058" s="78"/>
      <c r="E1058" s="78"/>
      <c r="F1058" s="78"/>
    </row>
    <row r="1059" spans="4:6" s="77" customFormat="1" x14ac:dyDescent="0.25">
      <c r="D1059" s="78"/>
      <c r="E1059" s="78"/>
      <c r="F1059" s="78"/>
    </row>
    <row r="1060" spans="4:6" s="77" customFormat="1" x14ac:dyDescent="0.25">
      <c r="D1060" s="78"/>
      <c r="E1060" s="78"/>
      <c r="F1060" s="78"/>
    </row>
    <row r="1061" spans="4:6" s="77" customFormat="1" x14ac:dyDescent="0.25">
      <c r="D1061" s="78"/>
      <c r="E1061" s="78"/>
      <c r="F1061" s="78"/>
    </row>
    <row r="1062" spans="4:6" s="77" customFormat="1" x14ac:dyDescent="0.25">
      <c r="D1062" s="78"/>
      <c r="E1062" s="78"/>
      <c r="F1062" s="78"/>
    </row>
    <row r="1063" spans="4:6" s="77" customFormat="1" x14ac:dyDescent="0.25">
      <c r="D1063" s="78"/>
      <c r="E1063" s="78"/>
      <c r="F1063" s="78"/>
    </row>
    <row r="1064" spans="4:6" s="77" customFormat="1" x14ac:dyDescent="0.25">
      <c r="D1064" s="78"/>
      <c r="E1064" s="78"/>
      <c r="F1064" s="78"/>
    </row>
    <row r="1065" spans="4:6" s="77" customFormat="1" x14ac:dyDescent="0.25">
      <c r="D1065" s="78"/>
      <c r="E1065" s="78"/>
      <c r="F1065" s="78"/>
    </row>
    <row r="1066" spans="4:6" s="77" customFormat="1" x14ac:dyDescent="0.25">
      <c r="D1066" s="78"/>
      <c r="E1066" s="78"/>
      <c r="F1066" s="78"/>
    </row>
    <row r="1067" spans="4:6" s="77" customFormat="1" x14ac:dyDescent="0.25">
      <c r="D1067" s="78"/>
      <c r="E1067" s="78"/>
      <c r="F1067" s="78"/>
    </row>
    <row r="1068" spans="4:6" s="77" customFormat="1" x14ac:dyDescent="0.25">
      <c r="D1068" s="78"/>
      <c r="E1068" s="78"/>
      <c r="F1068" s="78"/>
    </row>
    <row r="1069" spans="4:6" s="77" customFormat="1" x14ac:dyDescent="0.25">
      <c r="D1069" s="78"/>
      <c r="E1069" s="78"/>
      <c r="F1069" s="78"/>
    </row>
    <row r="1070" spans="4:6" s="77" customFormat="1" x14ac:dyDescent="0.25">
      <c r="D1070" s="78"/>
      <c r="E1070" s="78"/>
      <c r="F1070" s="78"/>
    </row>
    <row r="1071" spans="4:6" s="77" customFormat="1" x14ac:dyDescent="0.25">
      <c r="D1071" s="78"/>
      <c r="E1071" s="78"/>
      <c r="F1071" s="78"/>
    </row>
    <row r="1072" spans="4:6" s="77" customFormat="1" x14ac:dyDescent="0.25">
      <c r="D1072" s="78"/>
      <c r="E1072" s="78"/>
      <c r="F1072" s="78"/>
    </row>
    <row r="1073" spans="4:6" s="77" customFormat="1" x14ac:dyDescent="0.25">
      <c r="D1073" s="78"/>
      <c r="E1073" s="78"/>
      <c r="F1073" s="78"/>
    </row>
    <row r="1074" spans="4:6" s="77" customFormat="1" x14ac:dyDescent="0.25">
      <c r="D1074" s="78"/>
      <c r="E1074" s="78"/>
      <c r="F1074" s="78"/>
    </row>
    <row r="1075" spans="4:6" s="77" customFormat="1" x14ac:dyDescent="0.25">
      <c r="D1075" s="78"/>
      <c r="E1075" s="78"/>
      <c r="F1075" s="78"/>
    </row>
    <row r="1076" spans="4:6" s="77" customFormat="1" x14ac:dyDescent="0.25">
      <c r="D1076" s="78"/>
      <c r="E1076" s="78"/>
      <c r="F1076" s="78"/>
    </row>
    <row r="1077" spans="4:6" s="77" customFormat="1" x14ac:dyDescent="0.25">
      <c r="D1077" s="78"/>
      <c r="E1077" s="78"/>
      <c r="F1077" s="78"/>
    </row>
    <row r="1078" spans="4:6" s="77" customFormat="1" x14ac:dyDescent="0.25">
      <c r="D1078" s="78"/>
      <c r="E1078" s="78"/>
      <c r="F1078" s="78"/>
    </row>
    <row r="1079" spans="4:6" s="77" customFormat="1" x14ac:dyDescent="0.25">
      <c r="D1079" s="78"/>
      <c r="E1079" s="78"/>
      <c r="F1079" s="78"/>
    </row>
    <row r="1080" spans="4:6" s="77" customFormat="1" x14ac:dyDescent="0.25">
      <c r="D1080" s="78"/>
      <c r="E1080" s="78"/>
      <c r="F1080" s="78"/>
    </row>
    <row r="1081" spans="4:6" s="77" customFormat="1" x14ac:dyDescent="0.25">
      <c r="D1081" s="78"/>
      <c r="E1081" s="78"/>
      <c r="F1081" s="78"/>
    </row>
    <row r="1082" spans="4:6" s="77" customFormat="1" x14ac:dyDescent="0.25">
      <c r="D1082" s="78"/>
      <c r="E1082" s="78"/>
      <c r="F1082" s="78"/>
    </row>
    <row r="1083" spans="4:6" s="77" customFormat="1" x14ac:dyDescent="0.25">
      <c r="D1083" s="78"/>
      <c r="E1083" s="78"/>
      <c r="F1083" s="78"/>
    </row>
    <row r="1084" spans="4:6" s="77" customFormat="1" x14ac:dyDescent="0.25">
      <c r="D1084" s="78"/>
      <c r="E1084" s="78"/>
      <c r="F1084" s="78"/>
    </row>
    <row r="1085" spans="4:6" s="77" customFormat="1" x14ac:dyDescent="0.25">
      <c r="D1085" s="78"/>
      <c r="E1085" s="78"/>
      <c r="F1085" s="78"/>
    </row>
    <row r="1086" spans="4:6" s="77" customFormat="1" x14ac:dyDescent="0.25">
      <c r="D1086" s="78"/>
      <c r="E1086" s="78"/>
      <c r="F1086" s="78"/>
    </row>
    <row r="1087" spans="4:6" s="77" customFormat="1" x14ac:dyDescent="0.25">
      <c r="D1087" s="78"/>
      <c r="E1087" s="78"/>
      <c r="F1087" s="78"/>
    </row>
    <row r="1088" spans="4:6" s="77" customFormat="1" x14ac:dyDescent="0.25">
      <c r="D1088" s="78"/>
      <c r="E1088" s="78"/>
      <c r="F1088" s="78"/>
    </row>
    <row r="1089" spans="4:6" s="77" customFormat="1" x14ac:dyDescent="0.25">
      <c r="D1089" s="78"/>
      <c r="E1089" s="78"/>
      <c r="F1089" s="78"/>
    </row>
    <row r="1090" spans="4:6" s="77" customFormat="1" x14ac:dyDescent="0.25">
      <c r="D1090" s="78"/>
      <c r="E1090" s="78"/>
      <c r="F1090" s="78"/>
    </row>
    <row r="1091" spans="4:6" s="77" customFormat="1" x14ac:dyDescent="0.25">
      <c r="D1091" s="78"/>
      <c r="E1091" s="78"/>
      <c r="F1091" s="78"/>
    </row>
    <row r="1092" spans="4:6" s="77" customFormat="1" x14ac:dyDescent="0.25">
      <c r="D1092" s="78"/>
      <c r="E1092" s="78"/>
      <c r="F1092" s="78"/>
    </row>
    <row r="1093" spans="4:6" s="77" customFormat="1" x14ac:dyDescent="0.25">
      <c r="D1093" s="78"/>
      <c r="E1093" s="78"/>
      <c r="F1093" s="78"/>
    </row>
    <row r="1094" spans="4:6" s="77" customFormat="1" x14ac:dyDescent="0.25">
      <c r="D1094" s="78"/>
      <c r="E1094" s="78"/>
      <c r="F1094" s="78"/>
    </row>
    <row r="1095" spans="4:6" s="77" customFormat="1" x14ac:dyDescent="0.25">
      <c r="D1095" s="78"/>
      <c r="E1095" s="78"/>
      <c r="F1095" s="78"/>
    </row>
    <row r="1096" spans="4:6" s="77" customFormat="1" x14ac:dyDescent="0.25">
      <c r="D1096" s="78"/>
      <c r="E1096" s="78"/>
      <c r="F1096" s="78"/>
    </row>
    <row r="1097" spans="4:6" s="77" customFormat="1" x14ac:dyDescent="0.25">
      <c r="D1097" s="78"/>
      <c r="E1097" s="78"/>
      <c r="F1097" s="78"/>
    </row>
    <row r="1098" spans="4:6" s="77" customFormat="1" x14ac:dyDescent="0.25">
      <c r="D1098" s="78"/>
      <c r="E1098" s="78"/>
      <c r="F1098" s="78"/>
    </row>
    <row r="1099" spans="4:6" s="77" customFormat="1" x14ac:dyDescent="0.25">
      <c r="D1099" s="78"/>
      <c r="E1099" s="78"/>
      <c r="F1099" s="78"/>
    </row>
    <row r="1100" spans="4:6" s="77" customFormat="1" x14ac:dyDescent="0.25">
      <c r="D1100" s="78"/>
      <c r="E1100" s="78"/>
      <c r="F1100" s="78"/>
    </row>
    <row r="1101" spans="4:6" s="77" customFormat="1" x14ac:dyDescent="0.25">
      <c r="D1101" s="78"/>
      <c r="E1101" s="78"/>
      <c r="F1101" s="78"/>
    </row>
    <row r="1102" spans="4:6" s="77" customFormat="1" x14ac:dyDescent="0.25">
      <c r="D1102" s="78"/>
      <c r="E1102" s="78"/>
      <c r="F1102" s="78"/>
    </row>
    <row r="1103" spans="4:6" s="77" customFormat="1" x14ac:dyDescent="0.25">
      <c r="D1103" s="78"/>
      <c r="E1103" s="78"/>
      <c r="F1103" s="78"/>
    </row>
    <row r="1104" spans="4:6" s="77" customFormat="1" x14ac:dyDescent="0.25">
      <c r="D1104" s="78"/>
      <c r="E1104" s="78"/>
      <c r="F1104" s="78"/>
    </row>
    <row r="1105" spans="4:6" s="77" customFormat="1" x14ac:dyDescent="0.25">
      <c r="D1105" s="78"/>
      <c r="E1105" s="78"/>
      <c r="F1105" s="78"/>
    </row>
    <row r="1106" spans="4:6" s="77" customFormat="1" x14ac:dyDescent="0.25">
      <c r="D1106" s="78"/>
      <c r="E1106" s="78"/>
      <c r="F1106" s="78"/>
    </row>
    <row r="1107" spans="4:6" s="77" customFormat="1" x14ac:dyDescent="0.25">
      <c r="D1107" s="78"/>
      <c r="E1107" s="78"/>
      <c r="F1107" s="78"/>
    </row>
    <row r="1108" spans="4:6" s="77" customFormat="1" x14ac:dyDescent="0.25">
      <c r="D1108" s="78"/>
      <c r="E1108" s="78"/>
      <c r="F1108" s="78"/>
    </row>
    <row r="1109" spans="4:6" s="77" customFormat="1" x14ac:dyDescent="0.25">
      <c r="D1109" s="78"/>
      <c r="E1109" s="78"/>
      <c r="F1109" s="78"/>
    </row>
    <row r="1110" spans="4:6" s="77" customFormat="1" x14ac:dyDescent="0.25">
      <c r="D1110" s="78"/>
      <c r="E1110" s="78"/>
      <c r="F1110" s="78"/>
    </row>
    <row r="1111" spans="4:6" s="77" customFormat="1" x14ac:dyDescent="0.25">
      <c r="D1111" s="78"/>
      <c r="E1111" s="78"/>
      <c r="F1111" s="78"/>
    </row>
    <row r="1112" spans="4:6" s="77" customFormat="1" x14ac:dyDescent="0.25">
      <c r="D1112" s="78"/>
      <c r="E1112" s="78"/>
      <c r="F1112" s="78"/>
    </row>
    <row r="1113" spans="4:6" s="77" customFormat="1" x14ac:dyDescent="0.25">
      <c r="D1113" s="78"/>
      <c r="E1113" s="78"/>
      <c r="F1113" s="78"/>
    </row>
    <row r="1114" spans="4:6" s="77" customFormat="1" x14ac:dyDescent="0.25">
      <c r="D1114" s="78"/>
      <c r="E1114" s="78"/>
      <c r="F1114" s="78"/>
    </row>
    <row r="1115" spans="4:6" s="77" customFormat="1" x14ac:dyDescent="0.25">
      <c r="D1115" s="78"/>
      <c r="E1115" s="78"/>
      <c r="F1115" s="78"/>
    </row>
    <row r="1116" spans="4:6" s="77" customFormat="1" x14ac:dyDescent="0.25">
      <c r="D1116" s="78"/>
      <c r="E1116" s="78"/>
      <c r="F1116" s="78"/>
    </row>
    <row r="1117" spans="4:6" s="77" customFormat="1" x14ac:dyDescent="0.25">
      <c r="D1117" s="78"/>
      <c r="E1117" s="78"/>
      <c r="F1117" s="78"/>
    </row>
    <row r="1118" spans="4:6" s="77" customFormat="1" x14ac:dyDescent="0.25">
      <c r="D1118" s="78"/>
      <c r="E1118" s="78"/>
      <c r="F1118" s="78"/>
    </row>
    <row r="1119" spans="4:6" s="77" customFormat="1" x14ac:dyDescent="0.25">
      <c r="D1119" s="78"/>
      <c r="E1119" s="78"/>
      <c r="F1119" s="78"/>
    </row>
    <row r="1120" spans="4:6" s="77" customFormat="1" x14ac:dyDescent="0.25">
      <c r="D1120" s="78"/>
      <c r="E1120" s="78"/>
      <c r="F1120" s="78"/>
    </row>
    <row r="1121" spans="4:6" s="77" customFormat="1" x14ac:dyDescent="0.25">
      <c r="D1121" s="78"/>
      <c r="E1121" s="78"/>
      <c r="F1121" s="78"/>
    </row>
    <row r="1122" spans="4:6" s="77" customFormat="1" x14ac:dyDescent="0.25">
      <c r="D1122" s="78"/>
      <c r="E1122" s="78"/>
      <c r="F1122" s="78"/>
    </row>
    <row r="1123" spans="4:6" s="77" customFormat="1" x14ac:dyDescent="0.25">
      <c r="D1123" s="78"/>
      <c r="E1123" s="78"/>
      <c r="F1123" s="78"/>
    </row>
    <row r="1124" spans="4:6" s="77" customFormat="1" x14ac:dyDescent="0.25">
      <c r="D1124" s="78"/>
      <c r="E1124" s="78"/>
      <c r="F1124" s="78"/>
    </row>
    <row r="1125" spans="4:6" s="77" customFormat="1" x14ac:dyDescent="0.25">
      <c r="D1125" s="78"/>
      <c r="E1125" s="78"/>
      <c r="F1125" s="78"/>
    </row>
    <row r="1126" spans="4:6" s="77" customFormat="1" x14ac:dyDescent="0.25">
      <c r="D1126" s="78"/>
      <c r="E1126" s="78"/>
      <c r="F1126" s="78"/>
    </row>
    <row r="1127" spans="4:6" s="77" customFormat="1" x14ac:dyDescent="0.25">
      <c r="D1127" s="78"/>
      <c r="E1127" s="78"/>
      <c r="F1127" s="78"/>
    </row>
    <row r="1128" spans="4:6" s="77" customFormat="1" x14ac:dyDescent="0.25">
      <c r="D1128" s="78"/>
      <c r="E1128" s="78"/>
      <c r="F1128" s="78"/>
    </row>
    <row r="1129" spans="4:6" s="77" customFormat="1" x14ac:dyDescent="0.25">
      <c r="D1129" s="78"/>
      <c r="E1129" s="78"/>
      <c r="F1129" s="78"/>
    </row>
    <row r="1130" spans="4:6" s="77" customFormat="1" x14ac:dyDescent="0.25">
      <c r="D1130" s="78"/>
      <c r="E1130" s="78"/>
      <c r="F1130" s="78"/>
    </row>
    <row r="1131" spans="4:6" s="77" customFormat="1" x14ac:dyDescent="0.25">
      <c r="D1131" s="78"/>
      <c r="E1131" s="78"/>
      <c r="F1131" s="78"/>
    </row>
    <row r="1132" spans="4:6" s="77" customFormat="1" x14ac:dyDescent="0.25">
      <c r="D1132" s="78"/>
      <c r="E1132" s="78"/>
      <c r="F1132" s="78"/>
    </row>
    <row r="1133" spans="4:6" s="77" customFormat="1" x14ac:dyDescent="0.25">
      <c r="D1133" s="78"/>
      <c r="E1133" s="78"/>
      <c r="F1133" s="78"/>
    </row>
    <row r="1134" spans="4:6" s="77" customFormat="1" x14ac:dyDescent="0.25">
      <c r="D1134" s="78"/>
      <c r="E1134" s="78"/>
      <c r="F1134" s="78"/>
    </row>
    <row r="1135" spans="4:6" s="77" customFormat="1" x14ac:dyDescent="0.25">
      <c r="D1135" s="78"/>
      <c r="E1135" s="78"/>
      <c r="F1135" s="78"/>
    </row>
    <row r="1136" spans="4:6" s="77" customFormat="1" x14ac:dyDescent="0.25">
      <c r="D1136" s="78"/>
      <c r="E1136" s="78"/>
      <c r="F1136" s="78"/>
    </row>
    <row r="1137" spans="4:6" s="77" customFormat="1" x14ac:dyDescent="0.25">
      <c r="D1137" s="78"/>
      <c r="E1137" s="78"/>
      <c r="F1137" s="78"/>
    </row>
    <row r="1138" spans="4:6" s="77" customFormat="1" x14ac:dyDescent="0.25">
      <c r="D1138" s="78"/>
      <c r="E1138" s="78"/>
      <c r="F1138" s="78"/>
    </row>
    <row r="1139" spans="4:6" s="77" customFormat="1" x14ac:dyDescent="0.25">
      <c r="D1139" s="78"/>
      <c r="E1139" s="78"/>
      <c r="F1139" s="78"/>
    </row>
    <row r="1140" spans="4:6" s="77" customFormat="1" x14ac:dyDescent="0.25">
      <c r="D1140" s="78"/>
      <c r="E1140" s="78"/>
      <c r="F1140" s="78"/>
    </row>
    <row r="1141" spans="4:6" s="77" customFormat="1" x14ac:dyDescent="0.25">
      <c r="D1141" s="78"/>
      <c r="E1141" s="78"/>
      <c r="F1141" s="78"/>
    </row>
    <row r="1142" spans="4:6" s="77" customFormat="1" x14ac:dyDescent="0.25">
      <c r="D1142" s="78"/>
      <c r="E1142" s="78"/>
      <c r="F1142" s="78"/>
    </row>
    <row r="1143" spans="4:6" s="77" customFormat="1" x14ac:dyDescent="0.25">
      <c r="D1143" s="78"/>
      <c r="E1143" s="78"/>
      <c r="F1143" s="78"/>
    </row>
    <row r="1144" spans="4:6" s="77" customFormat="1" x14ac:dyDescent="0.25">
      <c r="D1144" s="78"/>
      <c r="E1144" s="78"/>
      <c r="F1144" s="78"/>
    </row>
    <row r="1145" spans="4:6" s="77" customFormat="1" x14ac:dyDescent="0.25">
      <c r="D1145" s="78"/>
      <c r="E1145" s="78"/>
      <c r="F1145" s="78"/>
    </row>
    <row r="1146" spans="4:6" s="77" customFormat="1" x14ac:dyDescent="0.25">
      <c r="D1146" s="78"/>
      <c r="E1146" s="78"/>
      <c r="F1146" s="78"/>
    </row>
    <row r="1147" spans="4:6" s="77" customFormat="1" x14ac:dyDescent="0.25">
      <c r="D1147" s="78"/>
      <c r="E1147" s="78"/>
      <c r="F1147" s="78"/>
    </row>
    <row r="1148" spans="4:6" s="77" customFormat="1" x14ac:dyDescent="0.25">
      <c r="D1148" s="78"/>
      <c r="E1148" s="78"/>
      <c r="F1148" s="78"/>
    </row>
    <row r="1149" spans="4:6" s="77" customFormat="1" x14ac:dyDescent="0.25">
      <c r="D1149" s="78"/>
      <c r="E1149" s="78"/>
      <c r="F1149" s="78"/>
    </row>
    <row r="1150" spans="4:6" s="77" customFormat="1" x14ac:dyDescent="0.25">
      <c r="D1150" s="78"/>
      <c r="E1150" s="78"/>
      <c r="F1150" s="78"/>
    </row>
    <row r="1151" spans="4:6" s="77" customFormat="1" x14ac:dyDescent="0.25">
      <c r="D1151" s="78"/>
      <c r="E1151" s="78"/>
      <c r="F1151" s="78"/>
    </row>
    <row r="1152" spans="4:6" s="77" customFormat="1" x14ac:dyDescent="0.25">
      <c r="D1152" s="78"/>
      <c r="E1152" s="78"/>
      <c r="F1152" s="78"/>
    </row>
    <row r="1153" spans="4:6" s="77" customFormat="1" x14ac:dyDescent="0.25">
      <c r="D1153" s="78"/>
      <c r="E1153" s="78"/>
      <c r="F1153" s="78"/>
    </row>
    <row r="1154" spans="4:6" s="77" customFormat="1" x14ac:dyDescent="0.25">
      <c r="D1154" s="78"/>
      <c r="E1154" s="78"/>
      <c r="F1154" s="78"/>
    </row>
    <row r="1155" spans="4:6" s="77" customFormat="1" x14ac:dyDescent="0.25">
      <c r="D1155" s="78"/>
      <c r="E1155" s="78"/>
      <c r="F1155" s="78"/>
    </row>
    <row r="1156" spans="4:6" s="77" customFormat="1" x14ac:dyDescent="0.25">
      <c r="D1156" s="78"/>
      <c r="E1156" s="78"/>
      <c r="F1156" s="78"/>
    </row>
    <row r="1157" spans="4:6" s="77" customFormat="1" x14ac:dyDescent="0.25">
      <c r="D1157" s="78"/>
      <c r="E1157" s="78"/>
      <c r="F1157" s="78"/>
    </row>
    <row r="1158" spans="4:6" s="77" customFormat="1" x14ac:dyDescent="0.25">
      <c r="D1158" s="78"/>
      <c r="E1158" s="78"/>
      <c r="F1158" s="78"/>
    </row>
    <row r="1159" spans="4:6" s="77" customFormat="1" x14ac:dyDescent="0.25">
      <c r="D1159" s="78"/>
      <c r="E1159" s="78"/>
      <c r="F1159" s="78"/>
    </row>
    <row r="1160" spans="4:6" s="77" customFormat="1" x14ac:dyDescent="0.25">
      <c r="D1160" s="78"/>
      <c r="E1160" s="78"/>
      <c r="F1160" s="78"/>
    </row>
    <row r="1161" spans="4:6" s="77" customFormat="1" x14ac:dyDescent="0.25">
      <c r="D1161" s="78"/>
      <c r="E1161" s="78"/>
      <c r="F1161" s="78"/>
    </row>
    <row r="1162" spans="4:6" s="77" customFormat="1" x14ac:dyDescent="0.25">
      <c r="D1162" s="78"/>
      <c r="E1162" s="78"/>
      <c r="F1162" s="78"/>
    </row>
    <row r="1163" spans="4:6" s="77" customFormat="1" x14ac:dyDescent="0.25">
      <c r="D1163" s="78"/>
      <c r="E1163" s="78"/>
      <c r="F1163" s="78"/>
    </row>
    <row r="1164" spans="4:6" s="77" customFormat="1" x14ac:dyDescent="0.25">
      <c r="D1164" s="78"/>
      <c r="E1164" s="78"/>
      <c r="F1164" s="78"/>
    </row>
    <row r="1165" spans="4:6" s="77" customFormat="1" x14ac:dyDescent="0.25">
      <c r="D1165" s="78"/>
      <c r="E1165" s="78"/>
      <c r="F1165" s="78"/>
    </row>
    <row r="1166" spans="4:6" s="77" customFormat="1" x14ac:dyDescent="0.25">
      <c r="D1166" s="78"/>
      <c r="E1166" s="78"/>
      <c r="F1166" s="78"/>
    </row>
    <row r="1167" spans="4:6" s="77" customFormat="1" x14ac:dyDescent="0.25">
      <c r="D1167" s="78"/>
      <c r="E1167" s="78"/>
      <c r="F1167" s="78"/>
    </row>
    <row r="1168" spans="4:6" s="77" customFormat="1" x14ac:dyDescent="0.25">
      <c r="D1168" s="78"/>
      <c r="E1168" s="78"/>
      <c r="F1168" s="78"/>
    </row>
    <row r="1169" spans="4:6" s="77" customFormat="1" x14ac:dyDescent="0.25">
      <c r="D1169" s="78"/>
      <c r="E1169" s="78"/>
      <c r="F1169" s="78"/>
    </row>
    <row r="1170" spans="4:6" s="77" customFormat="1" x14ac:dyDescent="0.25">
      <c r="D1170" s="78"/>
      <c r="E1170" s="78"/>
      <c r="F1170" s="78"/>
    </row>
    <row r="1171" spans="4:6" s="77" customFormat="1" x14ac:dyDescent="0.25">
      <c r="D1171" s="78"/>
      <c r="E1171" s="78"/>
      <c r="F1171" s="78"/>
    </row>
    <row r="1172" spans="4:6" s="77" customFormat="1" x14ac:dyDescent="0.25">
      <c r="D1172" s="78"/>
      <c r="E1172" s="78"/>
      <c r="F1172" s="78"/>
    </row>
    <row r="1173" spans="4:6" s="77" customFormat="1" x14ac:dyDescent="0.25">
      <c r="D1173" s="78"/>
      <c r="E1173" s="78"/>
      <c r="F1173" s="78"/>
    </row>
    <row r="1174" spans="4:6" s="77" customFormat="1" x14ac:dyDescent="0.25">
      <c r="D1174" s="78"/>
      <c r="E1174" s="78"/>
      <c r="F1174" s="78"/>
    </row>
    <row r="1175" spans="4:6" s="77" customFormat="1" x14ac:dyDescent="0.25">
      <c r="D1175" s="78"/>
      <c r="E1175" s="78"/>
      <c r="F1175" s="78"/>
    </row>
    <row r="1176" spans="4:6" s="77" customFormat="1" x14ac:dyDescent="0.25">
      <c r="D1176" s="78"/>
      <c r="E1176" s="78"/>
      <c r="F1176" s="78"/>
    </row>
    <row r="1177" spans="4:6" s="77" customFormat="1" x14ac:dyDescent="0.25">
      <c r="D1177" s="78"/>
      <c r="E1177" s="78"/>
      <c r="F1177" s="78"/>
    </row>
    <row r="1178" spans="4:6" s="77" customFormat="1" x14ac:dyDescent="0.25">
      <c r="D1178" s="78"/>
      <c r="E1178" s="78"/>
      <c r="F1178" s="78"/>
    </row>
    <row r="1179" spans="4:6" s="77" customFormat="1" x14ac:dyDescent="0.25">
      <c r="D1179" s="78"/>
      <c r="E1179" s="78"/>
      <c r="F1179" s="78"/>
    </row>
    <row r="1180" spans="4:6" s="77" customFormat="1" x14ac:dyDescent="0.25">
      <c r="D1180" s="78"/>
      <c r="E1180" s="78"/>
      <c r="F1180" s="78"/>
    </row>
    <row r="1181" spans="4:6" s="77" customFormat="1" x14ac:dyDescent="0.25">
      <c r="D1181" s="78"/>
      <c r="E1181" s="78"/>
      <c r="F1181" s="78"/>
    </row>
    <row r="1182" spans="4:6" s="77" customFormat="1" x14ac:dyDescent="0.25">
      <c r="D1182" s="78"/>
      <c r="E1182" s="78"/>
      <c r="F1182" s="78"/>
    </row>
    <row r="1183" spans="4:6" s="77" customFormat="1" x14ac:dyDescent="0.25">
      <c r="D1183" s="78"/>
      <c r="E1183" s="78"/>
      <c r="F1183" s="78"/>
    </row>
    <row r="1184" spans="4:6" s="77" customFormat="1" x14ac:dyDescent="0.25">
      <c r="D1184" s="78"/>
      <c r="E1184" s="78"/>
      <c r="F1184" s="78"/>
    </row>
    <row r="1185" spans="4:6" s="77" customFormat="1" x14ac:dyDescent="0.25">
      <c r="D1185" s="78"/>
      <c r="E1185" s="78"/>
      <c r="F1185" s="78"/>
    </row>
    <row r="1186" spans="4:6" s="77" customFormat="1" x14ac:dyDescent="0.25">
      <c r="D1186" s="78"/>
      <c r="E1186" s="78"/>
      <c r="F1186" s="78"/>
    </row>
    <row r="1187" spans="4:6" s="77" customFormat="1" x14ac:dyDescent="0.25">
      <c r="D1187" s="78"/>
      <c r="E1187" s="78"/>
      <c r="F1187" s="78"/>
    </row>
    <row r="1188" spans="4:6" s="77" customFormat="1" x14ac:dyDescent="0.25">
      <c r="D1188" s="78"/>
      <c r="E1188" s="78"/>
      <c r="F1188" s="78"/>
    </row>
    <row r="1189" spans="4:6" s="77" customFormat="1" x14ac:dyDescent="0.25">
      <c r="D1189" s="78"/>
      <c r="E1189" s="78"/>
      <c r="F1189" s="78"/>
    </row>
    <row r="1190" spans="4:6" s="77" customFormat="1" x14ac:dyDescent="0.25">
      <c r="D1190" s="78"/>
      <c r="E1190" s="78"/>
      <c r="F1190" s="78"/>
    </row>
    <row r="1191" spans="4:6" s="77" customFormat="1" x14ac:dyDescent="0.25">
      <c r="D1191" s="78"/>
      <c r="E1191" s="78"/>
      <c r="F1191" s="78"/>
    </row>
    <row r="1192" spans="4:6" s="77" customFormat="1" x14ac:dyDescent="0.25">
      <c r="D1192" s="78"/>
      <c r="E1192" s="78"/>
      <c r="F1192" s="78"/>
    </row>
    <row r="1193" spans="4:6" s="77" customFormat="1" x14ac:dyDescent="0.25">
      <c r="D1193" s="78"/>
      <c r="E1193" s="78"/>
      <c r="F1193" s="78"/>
    </row>
    <row r="1194" spans="4:6" s="77" customFormat="1" x14ac:dyDescent="0.25">
      <c r="D1194" s="78"/>
      <c r="E1194" s="78"/>
      <c r="F1194" s="78"/>
    </row>
    <row r="1195" spans="4:6" s="77" customFormat="1" x14ac:dyDescent="0.25">
      <c r="D1195" s="78"/>
      <c r="E1195" s="78"/>
      <c r="F1195" s="78"/>
    </row>
    <row r="1196" spans="4:6" s="77" customFormat="1" x14ac:dyDescent="0.25">
      <c r="D1196" s="78"/>
      <c r="E1196" s="78"/>
      <c r="F1196" s="78"/>
    </row>
    <row r="1197" spans="4:6" s="77" customFormat="1" x14ac:dyDescent="0.25">
      <c r="D1197" s="78"/>
      <c r="E1197" s="78"/>
      <c r="F1197" s="78"/>
    </row>
    <row r="1198" spans="4:6" s="77" customFormat="1" x14ac:dyDescent="0.25">
      <c r="D1198" s="78"/>
      <c r="E1198" s="78"/>
      <c r="F1198" s="78"/>
    </row>
    <row r="1199" spans="4:6" s="77" customFormat="1" x14ac:dyDescent="0.25">
      <c r="D1199" s="78"/>
      <c r="E1199" s="78"/>
      <c r="F1199" s="78"/>
    </row>
    <row r="1200" spans="4:6" s="77" customFormat="1" x14ac:dyDescent="0.25">
      <c r="D1200" s="78"/>
      <c r="E1200" s="78"/>
      <c r="F1200" s="78"/>
    </row>
    <row r="1201" spans="4:6" s="77" customFormat="1" x14ac:dyDescent="0.25">
      <c r="D1201" s="78"/>
      <c r="E1201" s="78"/>
      <c r="F1201" s="78"/>
    </row>
    <row r="1202" spans="4:6" s="77" customFormat="1" x14ac:dyDescent="0.25">
      <c r="D1202" s="78"/>
      <c r="E1202" s="78"/>
      <c r="F1202" s="78"/>
    </row>
    <row r="1203" spans="4:6" s="77" customFormat="1" x14ac:dyDescent="0.25">
      <c r="D1203" s="78"/>
      <c r="E1203" s="78"/>
      <c r="F1203" s="78"/>
    </row>
    <row r="1204" spans="4:6" s="77" customFormat="1" x14ac:dyDescent="0.25">
      <c r="D1204" s="78"/>
      <c r="E1204" s="78"/>
      <c r="F1204" s="78"/>
    </row>
    <row r="1205" spans="4:6" s="77" customFormat="1" x14ac:dyDescent="0.25">
      <c r="D1205" s="78"/>
      <c r="E1205" s="78"/>
      <c r="F1205" s="78"/>
    </row>
    <row r="1206" spans="4:6" s="77" customFormat="1" x14ac:dyDescent="0.25">
      <c r="D1206" s="78"/>
      <c r="E1206" s="78"/>
      <c r="F1206" s="78"/>
    </row>
    <row r="1207" spans="4:6" s="77" customFormat="1" x14ac:dyDescent="0.25">
      <c r="D1207" s="78"/>
      <c r="E1207" s="78"/>
      <c r="F1207" s="78"/>
    </row>
    <row r="1208" spans="4:6" s="77" customFormat="1" x14ac:dyDescent="0.25">
      <c r="D1208" s="78"/>
      <c r="E1208" s="78"/>
      <c r="F1208" s="78"/>
    </row>
    <row r="1209" spans="4:6" s="77" customFormat="1" x14ac:dyDescent="0.25">
      <c r="D1209" s="78"/>
      <c r="E1209" s="78"/>
      <c r="F1209" s="78"/>
    </row>
    <row r="1210" spans="4:6" s="77" customFormat="1" x14ac:dyDescent="0.25">
      <c r="D1210" s="78"/>
      <c r="E1210" s="78"/>
      <c r="F1210" s="78"/>
    </row>
    <row r="1211" spans="4:6" s="77" customFormat="1" x14ac:dyDescent="0.25">
      <c r="D1211" s="78"/>
      <c r="E1211" s="78"/>
      <c r="F1211" s="78"/>
    </row>
    <row r="1212" spans="4:6" s="77" customFormat="1" x14ac:dyDescent="0.25">
      <c r="D1212" s="78"/>
      <c r="E1212" s="78"/>
      <c r="F1212" s="78"/>
    </row>
    <row r="1213" spans="4:6" s="77" customFormat="1" x14ac:dyDescent="0.25">
      <c r="D1213" s="78"/>
      <c r="E1213" s="78"/>
      <c r="F1213" s="78"/>
    </row>
    <row r="1214" spans="4:6" s="77" customFormat="1" x14ac:dyDescent="0.25">
      <c r="D1214" s="78"/>
      <c r="E1214" s="78"/>
      <c r="F1214" s="78"/>
    </row>
    <row r="1215" spans="4:6" s="77" customFormat="1" x14ac:dyDescent="0.25">
      <c r="D1215" s="78"/>
      <c r="E1215" s="78"/>
      <c r="F1215" s="78"/>
    </row>
    <row r="1216" spans="4:6" s="77" customFormat="1" x14ac:dyDescent="0.25">
      <c r="D1216" s="78"/>
      <c r="E1216" s="78"/>
      <c r="F1216" s="78"/>
    </row>
    <row r="1217" spans="4:6" s="77" customFormat="1" x14ac:dyDescent="0.25">
      <c r="D1217" s="78"/>
      <c r="E1217" s="78"/>
      <c r="F1217" s="78"/>
    </row>
    <row r="1218" spans="4:6" s="77" customFormat="1" x14ac:dyDescent="0.25">
      <c r="D1218" s="78"/>
      <c r="E1218" s="78"/>
      <c r="F1218" s="78"/>
    </row>
    <row r="1219" spans="4:6" s="77" customFormat="1" x14ac:dyDescent="0.25">
      <c r="D1219" s="78"/>
      <c r="E1219" s="78"/>
      <c r="F1219" s="78"/>
    </row>
    <row r="1220" spans="4:6" s="77" customFormat="1" x14ac:dyDescent="0.25">
      <c r="D1220" s="78"/>
      <c r="E1220" s="78"/>
      <c r="F1220" s="78"/>
    </row>
    <row r="1221" spans="4:6" s="77" customFormat="1" x14ac:dyDescent="0.25">
      <c r="D1221" s="78"/>
      <c r="E1221" s="78"/>
      <c r="F1221" s="78"/>
    </row>
    <row r="1222" spans="4:6" s="77" customFormat="1" x14ac:dyDescent="0.25">
      <c r="D1222" s="78"/>
      <c r="E1222" s="78"/>
      <c r="F1222" s="78"/>
    </row>
    <row r="1223" spans="4:6" s="77" customFormat="1" x14ac:dyDescent="0.25">
      <c r="D1223" s="78"/>
      <c r="E1223" s="78"/>
      <c r="F1223" s="78"/>
    </row>
    <row r="1224" spans="4:6" s="77" customFormat="1" x14ac:dyDescent="0.25">
      <c r="D1224" s="78"/>
      <c r="E1224" s="78"/>
      <c r="F1224" s="78"/>
    </row>
    <row r="1225" spans="4:6" s="77" customFormat="1" x14ac:dyDescent="0.25">
      <c r="D1225" s="78"/>
      <c r="E1225" s="78"/>
      <c r="F1225" s="78"/>
    </row>
    <row r="1226" spans="4:6" s="77" customFormat="1" x14ac:dyDescent="0.25">
      <c r="D1226" s="78"/>
      <c r="E1226" s="78"/>
      <c r="F1226" s="78"/>
    </row>
    <row r="1227" spans="4:6" s="77" customFormat="1" x14ac:dyDescent="0.25">
      <c r="D1227" s="78"/>
      <c r="E1227" s="78"/>
      <c r="F1227" s="78"/>
    </row>
    <row r="1228" spans="4:6" s="77" customFormat="1" x14ac:dyDescent="0.25">
      <c r="D1228" s="78"/>
      <c r="E1228" s="78"/>
      <c r="F1228" s="78"/>
    </row>
    <row r="1229" spans="4:6" s="77" customFormat="1" x14ac:dyDescent="0.25">
      <c r="D1229" s="78"/>
      <c r="E1229" s="78"/>
      <c r="F1229" s="78"/>
    </row>
    <row r="1230" spans="4:6" s="77" customFormat="1" x14ac:dyDescent="0.25">
      <c r="D1230" s="78"/>
      <c r="E1230" s="78"/>
      <c r="F1230" s="78"/>
    </row>
    <row r="1231" spans="4:6" s="77" customFormat="1" x14ac:dyDescent="0.25">
      <c r="D1231" s="78"/>
      <c r="E1231" s="78"/>
      <c r="F1231" s="78"/>
    </row>
    <row r="1232" spans="4:6" s="77" customFormat="1" x14ac:dyDescent="0.25">
      <c r="D1232" s="78"/>
      <c r="E1232" s="78"/>
      <c r="F1232" s="78"/>
    </row>
    <row r="1233" spans="4:6" s="77" customFormat="1" x14ac:dyDescent="0.25">
      <c r="D1233" s="78"/>
      <c r="E1233" s="78"/>
      <c r="F1233" s="78"/>
    </row>
    <row r="1234" spans="4:6" s="77" customFormat="1" x14ac:dyDescent="0.25">
      <c r="D1234" s="78"/>
      <c r="E1234" s="78"/>
      <c r="F1234" s="78"/>
    </row>
    <row r="1235" spans="4:6" s="77" customFormat="1" x14ac:dyDescent="0.25">
      <c r="D1235" s="78"/>
      <c r="E1235" s="78"/>
      <c r="F1235" s="78"/>
    </row>
    <row r="1236" spans="4:6" s="77" customFormat="1" x14ac:dyDescent="0.25">
      <c r="D1236" s="78"/>
      <c r="E1236" s="78"/>
      <c r="F1236" s="78"/>
    </row>
    <row r="1237" spans="4:6" s="77" customFormat="1" x14ac:dyDescent="0.25">
      <c r="D1237" s="78"/>
      <c r="E1237" s="78"/>
      <c r="F1237" s="78"/>
    </row>
    <row r="1238" spans="4:6" s="77" customFormat="1" x14ac:dyDescent="0.25">
      <c r="D1238" s="78"/>
      <c r="E1238" s="78"/>
      <c r="F1238" s="78"/>
    </row>
    <row r="1239" spans="4:6" s="77" customFormat="1" x14ac:dyDescent="0.25">
      <c r="D1239" s="78"/>
      <c r="E1239" s="78"/>
      <c r="F1239" s="78"/>
    </row>
    <row r="1240" spans="4:6" s="77" customFormat="1" x14ac:dyDescent="0.25">
      <c r="D1240" s="78"/>
      <c r="E1240" s="78"/>
      <c r="F1240" s="78"/>
    </row>
    <row r="1241" spans="4:6" s="77" customFormat="1" x14ac:dyDescent="0.25">
      <c r="D1241" s="78"/>
      <c r="E1241" s="78"/>
      <c r="F1241" s="78"/>
    </row>
    <row r="1242" spans="4:6" s="77" customFormat="1" x14ac:dyDescent="0.25">
      <c r="D1242" s="78"/>
      <c r="E1242" s="78"/>
      <c r="F1242" s="78"/>
    </row>
    <row r="1243" spans="4:6" s="77" customFormat="1" x14ac:dyDescent="0.25">
      <c r="D1243" s="78"/>
      <c r="E1243" s="78"/>
      <c r="F1243" s="78"/>
    </row>
    <row r="1244" spans="4:6" s="77" customFormat="1" x14ac:dyDescent="0.25">
      <c r="D1244" s="78"/>
      <c r="E1244" s="78"/>
      <c r="F1244" s="78"/>
    </row>
    <row r="1245" spans="4:6" s="77" customFormat="1" x14ac:dyDescent="0.25">
      <c r="D1245" s="78"/>
      <c r="E1245" s="78"/>
      <c r="F1245" s="78"/>
    </row>
    <row r="1246" spans="4:6" s="77" customFormat="1" x14ac:dyDescent="0.25">
      <c r="D1246" s="78"/>
      <c r="E1246" s="78"/>
      <c r="F1246" s="78"/>
    </row>
    <row r="1247" spans="4:6" s="77" customFormat="1" x14ac:dyDescent="0.25">
      <c r="D1247" s="78"/>
      <c r="E1247" s="78"/>
      <c r="F1247" s="78"/>
    </row>
    <row r="1248" spans="4:6" s="77" customFormat="1" x14ac:dyDescent="0.25">
      <c r="D1248" s="78"/>
      <c r="E1248" s="78"/>
      <c r="F1248" s="78"/>
    </row>
    <row r="1249" spans="4:6" s="77" customFormat="1" x14ac:dyDescent="0.25">
      <c r="D1249" s="78"/>
      <c r="E1249" s="78"/>
      <c r="F1249" s="78"/>
    </row>
    <row r="1250" spans="4:6" s="77" customFormat="1" x14ac:dyDescent="0.25">
      <c r="D1250" s="78"/>
      <c r="E1250" s="78"/>
      <c r="F1250" s="78"/>
    </row>
    <row r="1251" spans="4:6" s="77" customFormat="1" x14ac:dyDescent="0.25">
      <c r="D1251" s="78"/>
      <c r="E1251" s="78"/>
      <c r="F1251" s="78"/>
    </row>
    <row r="1252" spans="4:6" s="77" customFormat="1" x14ac:dyDescent="0.25">
      <c r="D1252" s="78"/>
      <c r="E1252" s="78"/>
      <c r="F1252" s="78"/>
    </row>
    <row r="1253" spans="4:6" s="77" customFormat="1" x14ac:dyDescent="0.25">
      <c r="D1253" s="78"/>
      <c r="E1253" s="78"/>
      <c r="F1253" s="78"/>
    </row>
    <row r="1254" spans="4:6" s="77" customFormat="1" x14ac:dyDescent="0.25">
      <c r="D1254" s="78"/>
      <c r="E1254" s="78"/>
      <c r="F1254" s="78"/>
    </row>
    <row r="1255" spans="4:6" s="77" customFormat="1" x14ac:dyDescent="0.25">
      <c r="D1255" s="78"/>
      <c r="E1255" s="78"/>
      <c r="F1255" s="78"/>
    </row>
    <row r="1256" spans="4:6" s="77" customFormat="1" x14ac:dyDescent="0.25">
      <c r="D1256" s="78"/>
      <c r="E1256" s="78"/>
      <c r="F1256" s="78"/>
    </row>
    <row r="1257" spans="4:6" s="77" customFormat="1" x14ac:dyDescent="0.25">
      <c r="D1257" s="78"/>
      <c r="E1257" s="78"/>
      <c r="F1257" s="78"/>
    </row>
    <row r="1258" spans="4:6" s="77" customFormat="1" x14ac:dyDescent="0.25">
      <c r="D1258" s="78"/>
      <c r="E1258" s="78"/>
      <c r="F1258" s="78"/>
    </row>
    <row r="1259" spans="4:6" s="77" customFormat="1" x14ac:dyDescent="0.25">
      <c r="D1259" s="78"/>
      <c r="E1259" s="78"/>
      <c r="F1259" s="78"/>
    </row>
    <row r="1260" spans="4:6" s="77" customFormat="1" x14ac:dyDescent="0.25">
      <c r="D1260" s="78"/>
      <c r="E1260" s="78"/>
      <c r="F1260" s="78"/>
    </row>
    <row r="1261" spans="4:6" s="77" customFormat="1" x14ac:dyDescent="0.25">
      <c r="D1261" s="78"/>
      <c r="E1261" s="78"/>
      <c r="F1261" s="78"/>
    </row>
    <row r="1262" spans="4:6" s="77" customFormat="1" x14ac:dyDescent="0.25">
      <c r="D1262" s="78"/>
      <c r="E1262" s="78"/>
      <c r="F1262" s="78"/>
    </row>
    <row r="1263" spans="4:6" s="77" customFormat="1" x14ac:dyDescent="0.25">
      <c r="D1263" s="78"/>
      <c r="E1263" s="78"/>
      <c r="F1263" s="78"/>
    </row>
    <row r="1264" spans="4:6" s="77" customFormat="1" x14ac:dyDescent="0.25">
      <c r="D1264" s="78"/>
      <c r="E1264" s="78"/>
      <c r="F1264" s="78"/>
    </row>
    <row r="1265" spans="4:6" s="77" customFormat="1" x14ac:dyDescent="0.25">
      <c r="D1265" s="78"/>
      <c r="E1265" s="78"/>
      <c r="F1265" s="78"/>
    </row>
    <row r="1266" spans="4:6" s="77" customFormat="1" x14ac:dyDescent="0.25">
      <c r="D1266" s="78"/>
      <c r="E1266" s="78"/>
      <c r="F1266" s="78"/>
    </row>
    <row r="1267" spans="4:6" s="77" customFormat="1" x14ac:dyDescent="0.25">
      <c r="D1267" s="78"/>
      <c r="E1267" s="78"/>
      <c r="F1267" s="78"/>
    </row>
    <row r="1268" spans="4:6" s="77" customFormat="1" x14ac:dyDescent="0.25">
      <c r="D1268" s="78"/>
      <c r="E1268" s="78"/>
      <c r="F1268" s="78"/>
    </row>
    <row r="1269" spans="4:6" s="77" customFormat="1" x14ac:dyDescent="0.25">
      <c r="D1269" s="78"/>
      <c r="E1269" s="78"/>
      <c r="F1269" s="78"/>
    </row>
    <row r="1270" spans="4:6" s="77" customFormat="1" x14ac:dyDescent="0.25">
      <c r="D1270" s="78"/>
      <c r="E1270" s="78"/>
      <c r="F1270" s="78"/>
    </row>
    <row r="1271" spans="4:6" s="77" customFormat="1" x14ac:dyDescent="0.25">
      <c r="D1271" s="78"/>
      <c r="E1271" s="78"/>
      <c r="F1271" s="78"/>
    </row>
    <row r="1272" spans="4:6" s="77" customFormat="1" x14ac:dyDescent="0.25">
      <c r="D1272" s="78"/>
      <c r="E1272" s="78"/>
      <c r="F1272" s="78"/>
    </row>
    <row r="1273" spans="4:6" s="77" customFormat="1" x14ac:dyDescent="0.25">
      <c r="D1273" s="78"/>
      <c r="E1273" s="78"/>
      <c r="F1273" s="78"/>
    </row>
    <row r="1274" spans="4:6" s="77" customFormat="1" x14ac:dyDescent="0.25">
      <c r="D1274" s="78"/>
      <c r="E1274" s="78"/>
      <c r="F1274" s="78"/>
    </row>
    <row r="1275" spans="4:6" s="77" customFormat="1" x14ac:dyDescent="0.25">
      <c r="D1275" s="78"/>
      <c r="E1275" s="78"/>
      <c r="F1275" s="78"/>
    </row>
    <row r="1276" spans="4:6" s="77" customFormat="1" x14ac:dyDescent="0.25">
      <c r="D1276" s="78"/>
      <c r="E1276" s="78"/>
      <c r="F1276" s="78"/>
    </row>
    <row r="1277" spans="4:6" s="77" customFormat="1" x14ac:dyDescent="0.25">
      <c r="D1277" s="78"/>
      <c r="E1277" s="78"/>
      <c r="F1277" s="78"/>
    </row>
    <row r="1278" spans="4:6" s="77" customFormat="1" x14ac:dyDescent="0.25">
      <c r="D1278" s="78"/>
      <c r="E1278" s="78"/>
      <c r="F1278" s="78"/>
    </row>
    <row r="1279" spans="4:6" s="77" customFormat="1" x14ac:dyDescent="0.25">
      <c r="D1279" s="78"/>
      <c r="E1279" s="78"/>
      <c r="F1279" s="78"/>
    </row>
    <row r="1280" spans="4:6" s="77" customFormat="1" x14ac:dyDescent="0.25">
      <c r="D1280" s="78"/>
      <c r="E1280" s="78"/>
      <c r="F1280" s="78"/>
    </row>
    <row r="1281" spans="4:6" s="77" customFormat="1" x14ac:dyDescent="0.25">
      <c r="D1281" s="78"/>
      <c r="E1281" s="78"/>
      <c r="F1281" s="78"/>
    </row>
    <row r="1282" spans="4:6" s="77" customFormat="1" x14ac:dyDescent="0.25">
      <c r="D1282" s="78"/>
      <c r="E1282" s="78"/>
      <c r="F1282" s="78"/>
    </row>
    <row r="1283" spans="4:6" s="77" customFormat="1" x14ac:dyDescent="0.25">
      <c r="D1283" s="78"/>
      <c r="E1283" s="78"/>
      <c r="F1283" s="78"/>
    </row>
    <row r="1284" spans="4:6" s="77" customFormat="1" x14ac:dyDescent="0.25">
      <c r="D1284" s="78"/>
      <c r="E1284" s="78"/>
      <c r="F1284" s="78"/>
    </row>
    <row r="1285" spans="4:6" s="77" customFormat="1" x14ac:dyDescent="0.25">
      <c r="D1285" s="78"/>
      <c r="E1285" s="78"/>
      <c r="F1285" s="78"/>
    </row>
    <row r="1286" spans="4:6" s="77" customFormat="1" x14ac:dyDescent="0.25">
      <c r="D1286" s="78"/>
      <c r="E1286" s="78"/>
      <c r="F1286" s="78"/>
    </row>
    <row r="1287" spans="4:6" s="77" customFormat="1" x14ac:dyDescent="0.25">
      <c r="D1287" s="78"/>
      <c r="E1287" s="78"/>
      <c r="F1287" s="78"/>
    </row>
    <row r="1288" spans="4:6" s="77" customFormat="1" x14ac:dyDescent="0.25">
      <c r="D1288" s="78"/>
      <c r="E1288" s="78"/>
      <c r="F1288" s="78"/>
    </row>
    <row r="1289" spans="4:6" s="77" customFormat="1" x14ac:dyDescent="0.25">
      <c r="D1289" s="78"/>
      <c r="E1289" s="78"/>
      <c r="F1289" s="78"/>
    </row>
    <row r="1290" spans="4:6" s="77" customFormat="1" x14ac:dyDescent="0.25">
      <c r="D1290" s="78"/>
      <c r="E1290" s="78"/>
      <c r="F1290" s="78"/>
    </row>
    <row r="1291" spans="4:6" s="77" customFormat="1" x14ac:dyDescent="0.25">
      <c r="D1291" s="78"/>
      <c r="E1291" s="78"/>
      <c r="F1291" s="78"/>
    </row>
    <row r="1292" spans="4:6" s="77" customFormat="1" x14ac:dyDescent="0.25">
      <c r="D1292" s="78"/>
      <c r="E1292" s="78"/>
      <c r="F1292" s="78"/>
    </row>
    <row r="1293" spans="4:6" s="77" customFormat="1" x14ac:dyDescent="0.25">
      <c r="D1293" s="78"/>
      <c r="E1293" s="78"/>
      <c r="F1293" s="78"/>
    </row>
    <row r="1294" spans="4:6" s="77" customFormat="1" x14ac:dyDescent="0.25">
      <c r="D1294" s="78"/>
      <c r="E1294" s="78"/>
      <c r="F1294" s="78"/>
    </row>
    <row r="1295" spans="4:6" s="77" customFormat="1" x14ac:dyDescent="0.25">
      <c r="D1295" s="78"/>
      <c r="E1295" s="78"/>
      <c r="F1295" s="78"/>
    </row>
    <row r="1296" spans="4:6" s="77" customFormat="1" x14ac:dyDescent="0.25">
      <c r="D1296" s="78"/>
      <c r="E1296" s="78"/>
      <c r="F1296" s="78"/>
    </row>
    <row r="1297" spans="4:6" s="77" customFormat="1" x14ac:dyDescent="0.25">
      <c r="D1297" s="78"/>
      <c r="E1297" s="78"/>
      <c r="F1297" s="78"/>
    </row>
    <row r="1298" spans="4:6" s="77" customFormat="1" x14ac:dyDescent="0.25">
      <c r="D1298" s="78"/>
      <c r="E1298" s="78"/>
      <c r="F1298" s="78"/>
    </row>
    <row r="1299" spans="4:6" s="77" customFormat="1" x14ac:dyDescent="0.25">
      <c r="D1299" s="78"/>
      <c r="E1299" s="78"/>
      <c r="F1299" s="78"/>
    </row>
    <row r="1300" spans="4:6" s="77" customFormat="1" x14ac:dyDescent="0.25">
      <c r="D1300" s="78"/>
      <c r="E1300" s="78"/>
      <c r="F1300" s="78"/>
    </row>
    <row r="1301" spans="4:6" s="77" customFormat="1" x14ac:dyDescent="0.25">
      <c r="D1301" s="78"/>
      <c r="E1301" s="78"/>
      <c r="F1301" s="78"/>
    </row>
    <row r="1302" spans="4:6" s="77" customFormat="1" x14ac:dyDescent="0.25">
      <c r="D1302" s="78"/>
      <c r="E1302" s="78"/>
      <c r="F1302" s="78"/>
    </row>
    <row r="1303" spans="4:6" s="77" customFormat="1" x14ac:dyDescent="0.25">
      <c r="D1303" s="78"/>
      <c r="E1303" s="78"/>
      <c r="F1303" s="78"/>
    </row>
    <row r="1304" spans="4:6" s="77" customFormat="1" x14ac:dyDescent="0.25">
      <c r="D1304" s="78"/>
      <c r="E1304" s="78"/>
      <c r="F1304" s="78"/>
    </row>
    <row r="1305" spans="4:6" s="77" customFormat="1" x14ac:dyDescent="0.25">
      <c r="D1305" s="78"/>
      <c r="E1305" s="78"/>
      <c r="F1305" s="78"/>
    </row>
    <row r="1306" spans="4:6" s="77" customFormat="1" x14ac:dyDescent="0.25">
      <c r="D1306" s="78"/>
      <c r="E1306" s="78"/>
      <c r="F1306" s="78"/>
    </row>
    <row r="1307" spans="4:6" s="77" customFormat="1" x14ac:dyDescent="0.25">
      <c r="D1307" s="78"/>
      <c r="E1307" s="78"/>
      <c r="F1307" s="78"/>
    </row>
    <row r="1308" spans="4:6" s="77" customFormat="1" x14ac:dyDescent="0.25">
      <c r="D1308" s="78"/>
      <c r="E1308" s="78"/>
      <c r="F1308" s="78"/>
    </row>
    <row r="1309" spans="4:6" s="77" customFormat="1" x14ac:dyDescent="0.25">
      <c r="D1309" s="78"/>
      <c r="E1309" s="78"/>
      <c r="F1309" s="78"/>
    </row>
    <row r="1310" spans="4:6" s="77" customFormat="1" x14ac:dyDescent="0.25">
      <c r="D1310" s="78"/>
      <c r="E1310" s="78"/>
      <c r="F1310" s="78"/>
    </row>
    <row r="1311" spans="4:6" s="77" customFormat="1" x14ac:dyDescent="0.25">
      <c r="D1311" s="78"/>
      <c r="E1311" s="78"/>
      <c r="F1311" s="78"/>
    </row>
    <row r="1312" spans="4:6" s="77" customFormat="1" x14ac:dyDescent="0.25">
      <c r="D1312" s="78"/>
      <c r="E1312" s="78"/>
      <c r="F1312" s="78"/>
    </row>
    <row r="1313" spans="4:6" s="77" customFormat="1" x14ac:dyDescent="0.25">
      <c r="D1313" s="78"/>
      <c r="E1313" s="78"/>
      <c r="F1313" s="78"/>
    </row>
    <row r="1314" spans="4:6" s="77" customFormat="1" x14ac:dyDescent="0.25">
      <c r="D1314" s="78"/>
      <c r="E1314" s="78"/>
      <c r="F1314" s="78"/>
    </row>
    <row r="1315" spans="4:6" s="77" customFormat="1" x14ac:dyDescent="0.25">
      <c r="D1315" s="78"/>
      <c r="E1315" s="78"/>
      <c r="F1315" s="78"/>
    </row>
    <row r="1316" spans="4:6" s="77" customFormat="1" x14ac:dyDescent="0.25">
      <c r="D1316" s="78"/>
      <c r="E1316" s="78"/>
      <c r="F1316" s="78"/>
    </row>
    <row r="1317" spans="4:6" s="77" customFormat="1" x14ac:dyDescent="0.25">
      <c r="D1317" s="78"/>
      <c r="E1317" s="78"/>
      <c r="F1317" s="78"/>
    </row>
    <row r="1318" spans="4:6" s="77" customFormat="1" x14ac:dyDescent="0.25">
      <c r="D1318" s="78"/>
      <c r="E1318" s="78"/>
      <c r="F1318" s="78"/>
    </row>
    <row r="1319" spans="4:6" s="77" customFormat="1" x14ac:dyDescent="0.25">
      <c r="D1319" s="78"/>
      <c r="E1319" s="78"/>
      <c r="F1319" s="78"/>
    </row>
    <row r="1320" spans="4:6" s="77" customFormat="1" x14ac:dyDescent="0.25">
      <c r="D1320" s="78"/>
      <c r="E1320" s="78"/>
      <c r="F1320" s="78"/>
    </row>
    <row r="1321" spans="4:6" s="77" customFormat="1" x14ac:dyDescent="0.25">
      <c r="D1321" s="78"/>
      <c r="E1321" s="78"/>
      <c r="F1321" s="78"/>
    </row>
    <row r="1322" spans="4:6" s="77" customFormat="1" x14ac:dyDescent="0.25">
      <c r="D1322" s="78"/>
      <c r="E1322" s="78"/>
      <c r="F1322" s="78"/>
    </row>
    <row r="1323" spans="4:6" s="77" customFormat="1" x14ac:dyDescent="0.25">
      <c r="D1323" s="78"/>
      <c r="E1323" s="78"/>
      <c r="F1323" s="78"/>
    </row>
    <row r="1324" spans="4:6" s="77" customFormat="1" x14ac:dyDescent="0.25">
      <c r="D1324" s="78"/>
      <c r="E1324" s="78"/>
      <c r="F1324" s="78"/>
    </row>
    <row r="1325" spans="4:6" s="77" customFormat="1" x14ac:dyDescent="0.25">
      <c r="D1325" s="78"/>
      <c r="E1325" s="78"/>
      <c r="F1325" s="78"/>
    </row>
    <row r="1326" spans="4:6" s="77" customFormat="1" x14ac:dyDescent="0.25">
      <c r="D1326" s="78"/>
      <c r="E1326" s="78"/>
      <c r="F1326" s="78"/>
    </row>
    <row r="1327" spans="4:6" s="77" customFormat="1" x14ac:dyDescent="0.25">
      <c r="D1327" s="78"/>
      <c r="E1327" s="78"/>
      <c r="F1327" s="78"/>
    </row>
    <row r="1328" spans="4:6" s="77" customFormat="1" x14ac:dyDescent="0.25">
      <c r="D1328" s="78"/>
      <c r="E1328" s="78"/>
      <c r="F1328" s="78"/>
    </row>
    <row r="1329" spans="4:6" s="77" customFormat="1" x14ac:dyDescent="0.25">
      <c r="D1329" s="78"/>
      <c r="E1329" s="78"/>
      <c r="F1329" s="78"/>
    </row>
    <row r="1330" spans="4:6" s="77" customFormat="1" x14ac:dyDescent="0.25">
      <c r="D1330" s="78"/>
      <c r="E1330" s="78"/>
      <c r="F1330" s="78"/>
    </row>
    <row r="1331" spans="4:6" s="77" customFormat="1" x14ac:dyDescent="0.25">
      <c r="D1331" s="78"/>
      <c r="E1331" s="78"/>
      <c r="F1331" s="78"/>
    </row>
    <row r="1332" spans="4:6" s="77" customFormat="1" x14ac:dyDescent="0.25">
      <c r="D1332" s="78"/>
      <c r="E1332" s="78"/>
      <c r="F1332" s="78"/>
    </row>
    <row r="1333" spans="4:6" s="77" customFormat="1" x14ac:dyDescent="0.25">
      <c r="D1333" s="78"/>
      <c r="E1333" s="78"/>
      <c r="F1333" s="78"/>
    </row>
    <row r="1334" spans="4:6" s="77" customFormat="1" x14ac:dyDescent="0.25">
      <c r="D1334" s="78"/>
      <c r="E1334" s="78"/>
      <c r="F1334" s="78"/>
    </row>
    <row r="1335" spans="4:6" s="77" customFormat="1" x14ac:dyDescent="0.25">
      <c r="D1335" s="78"/>
      <c r="E1335" s="78"/>
      <c r="F1335" s="78"/>
    </row>
    <row r="1336" spans="4:6" s="77" customFormat="1" x14ac:dyDescent="0.25">
      <c r="D1336" s="78"/>
      <c r="E1336" s="78"/>
      <c r="F1336" s="78"/>
    </row>
    <row r="1337" spans="4:6" s="77" customFormat="1" x14ac:dyDescent="0.25">
      <c r="D1337" s="78"/>
      <c r="E1337" s="78"/>
      <c r="F1337" s="78"/>
    </row>
    <row r="1338" spans="4:6" s="77" customFormat="1" x14ac:dyDescent="0.25">
      <c r="D1338" s="78"/>
      <c r="E1338" s="78"/>
      <c r="F1338" s="78"/>
    </row>
    <row r="1339" spans="4:6" s="77" customFormat="1" x14ac:dyDescent="0.25">
      <c r="D1339" s="78"/>
      <c r="E1339" s="78"/>
      <c r="F1339" s="78"/>
    </row>
    <row r="1340" spans="4:6" s="77" customFormat="1" x14ac:dyDescent="0.25">
      <c r="D1340" s="78"/>
      <c r="E1340" s="78"/>
      <c r="F1340" s="78"/>
    </row>
    <row r="1341" spans="4:6" s="77" customFormat="1" x14ac:dyDescent="0.25">
      <c r="D1341" s="78"/>
      <c r="E1341" s="78"/>
      <c r="F1341" s="78"/>
    </row>
    <row r="1342" spans="4:6" s="77" customFormat="1" x14ac:dyDescent="0.25">
      <c r="D1342" s="78"/>
      <c r="E1342" s="78"/>
      <c r="F1342" s="78"/>
    </row>
    <row r="1343" spans="4:6" s="77" customFormat="1" x14ac:dyDescent="0.25">
      <c r="D1343" s="78"/>
      <c r="E1343" s="78"/>
      <c r="F1343" s="78"/>
    </row>
    <row r="1344" spans="4:6" s="77" customFormat="1" x14ac:dyDescent="0.25">
      <c r="D1344" s="78"/>
      <c r="E1344" s="78"/>
      <c r="F1344" s="78"/>
    </row>
    <row r="1345" spans="4:6" s="77" customFormat="1" x14ac:dyDescent="0.25">
      <c r="D1345" s="78"/>
      <c r="E1345" s="78"/>
      <c r="F1345" s="78"/>
    </row>
    <row r="1346" spans="4:6" s="77" customFormat="1" x14ac:dyDescent="0.25">
      <c r="D1346" s="78"/>
      <c r="E1346" s="78"/>
      <c r="F1346" s="78"/>
    </row>
    <row r="1347" spans="4:6" s="77" customFormat="1" x14ac:dyDescent="0.25">
      <c r="D1347" s="78"/>
      <c r="E1347" s="78"/>
      <c r="F1347" s="78"/>
    </row>
    <row r="1348" spans="4:6" s="77" customFormat="1" x14ac:dyDescent="0.25">
      <c r="D1348" s="78"/>
      <c r="E1348" s="78"/>
      <c r="F1348" s="78"/>
    </row>
    <row r="1349" spans="4:6" s="77" customFormat="1" x14ac:dyDescent="0.25">
      <c r="D1349" s="78"/>
      <c r="E1349" s="78"/>
      <c r="F1349" s="78"/>
    </row>
    <row r="1350" spans="4:6" s="77" customFormat="1" x14ac:dyDescent="0.25">
      <c r="D1350" s="78"/>
      <c r="E1350" s="78"/>
      <c r="F1350" s="78"/>
    </row>
    <row r="1351" spans="4:6" s="77" customFormat="1" x14ac:dyDescent="0.25">
      <c r="D1351" s="78"/>
      <c r="E1351" s="78"/>
      <c r="F1351" s="78"/>
    </row>
    <row r="1352" spans="4:6" s="77" customFormat="1" x14ac:dyDescent="0.25">
      <c r="D1352" s="78"/>
      <c r="E1352" s="78"/>
      <c r="F1352" s="78"/>
    </row>
    <row r="1353" spans="4:6" s="77" customFormat="1" x14ac:dyDescent="0.25">
      <c r="D1353" s="78"/>
      <c r="E1353" s="78"/>
      <c r="F1353" s="78"/>
    </row>
    <row r="1354" spans="4:6" s="77" customFormat="1" x14ac:dyDescent="0.25">
      <c r="D1354" s="78"/>
      <c r="E1354" s="78"/>
      <c r="F1354" s="78"/>
    </row>
    <row r="1355" spans="4:6" s="77" customFormat="1" x14ac:dyDescent="0.25">
      <c r="D1355" s="78"/>
      <c r="E1355" s="78"/>
      <c r="F1355" s="78"/>
    </row>
    <row r="1356" spans="4:6" s="77" customFormat="1" x14ac:dyDescent="0.25">
      <c r="D1356" s="78"/>
      <c r="E1356" s="78"/>
      <c r="F1356" s="78"/>
    </row>
    <row r="1357" spans="4:6" s="77" customFormat="1" x14ac:dyDescent="0.25">
      <c r="D1357" s="78"/>
      <c r="E1357" s="78"/>
      <c r="F1357" s="78"/>
    </row>
    <row r="1358" spans="4:6" s="77" customFormat="1" x14ac:dyDescent="0.25">
      <c r="D1358" s="78"/>
      <c r="E1358" s="78"/>
      <c r="F1358" s="78"/>
    </row>
    <row r="1359" spans="4:6" s="77" customFormat="1" x14ac:dyDescent="0.25">
      <c r="D1359" s="78"/>
      <c r="E1359" s="78"/>
      <c r="F1359" s="78"/>
    </row>
    <row r="1360" spans="4:6" s="77" customFormat="1" x14ac:dyDescent="0.25">
      <c r="D1360" s="78"/>
      <c r="E1360" s="78"/>
      <c r="F1360" s="78"/>
    </row>
    <row r="1361" spans="4:6" s="77" customFormat="1" x14ac:dyDescent="0.25">
      <c r="D1361" s="78"/>
      <c r="E1361" s="78"/>
      <c r="F1361" s="78"/>
    </row>
    <row r="1362" spans="4:6" s="77" customFormat="1" x14ac:dyDescent="0.25">
      <c r="D1362" s="78"/>
      <c r="E1362" s="78"/>
      <c r="F1362" s="78"/>
    </row>
    <row r="1363" spans="4:6" s="77" customFormat="1" x14ac:dyDescent="0.25">
      <c r="D1363" s="78"/>
      <c r="E1363" s="78"/>
      <c r="F1363" s="78"/>
    </row>
    <row r="1364" spans="4:6" s="77" customFormat="1" x14ac:dyDescent="0.25">
      <c r="D1364" s="78"/>
      <c r="E1364" s="78"/>
      <c r="F1364" s="78"/>
    </row>
    <row r="1365" spans="4:6" s="77" customFormat="1" x14ac:dyDescent="0.25">
      <c r="D1365" s="78"/>
      <c r="E1365" s="78"/>
      <c r="F1365" s="78"/>
    </row>
    <row r="1366" spans="4:6" s="77" customFormat="1" x14ac:dyDescent="0.25">
      <c r="D1366" s="78"/>
      <c r="E1366" s="78"/>
      <c r="F1366" s="78"/>
    </row>
    <row r="1367" spans="4:6" s="77" customFormat="1" x14ac:dyDescent="0.25">
      <c r="D1367" s="78"/>
      <c r="E1367" s="78"/>
      <c r="F1367" s="78"/>
    </row>
    <row r="1368" spans="4:6" s="77" customFormat="1" x14ac:dyDescent="0.25">
      <c r="D1368" s="78"/>
      <c r="E1368" s="78"/>
      <c r="F1368" s="78"/>
    </row>
    <row r="1369" spans="4:6" s="77" customFormat="1" x14ac:dyDescent="0.25">
      <c r="D1369" s="78"/>
      <c r="E1369" s="78"/>
      <c r="F1369" s="78"/>
    </row>
    <row r="1370" spans="4:6" s="77" customFormat="1" x14ac:dyDescent="0.25">
      <c r="D1370" s="78"/>
      <c r="E1370" s="78"/>
      <c r="F1370" s="78"/>
    </row>
    <row r="1371" spans="4:6" s="77" customFormat="1" x14ac:dyDescent="0.25">
      <c r="D1371" s="78"/>
      <c r="E1371" s="78"/>
      <c r="F1371" s="78"/>
    </row>
    <row r="1372" spans="4:6" s="77" customFormat="1" x14ac:dyDescent="0.25">
      <c r="D1372" s="78"/>
      <c r="E1372" s="78"/>
      <c r="F1372" s="78"/>
    </row>
    <row r="1373" spans="4:6" s="77" customFormat="1" x14ac:dyDescent="0.25">
      <c r="D1373" s="78"/>
      <c r="E1373" s="78"/>
      <c r="F1373" s="78"/>
    </row>
    <row r="1374" spans="4:6" s="77" customFormat="1" x14ac:dyDescent="0.25">
      <c r="D1374" s="78"/>
      <c r="E1374" s="78"/>
      <c r="F1374" s="78"/>
    </row>
    <row r="1375" spans="4:6" s="77" customFormat="1" x14ac:dyDescent="0.25">
      <c r="D1375" s="78"/>
      <c r="E1375" s="78"/>
      <c r="F1375" s="78"/>
    </row>
    <row r="1376" spans="4:6" s="77" customFormat="1" x14ac:dyDescent="0.25">
      <c r="D1376" s="78"/>
      <c r="E1376" s="78"/>
      <c r="F1376" s="78"/>
    </row>
    <row r="1377" spans="4:6" s="77" customFormat="1" x14ac:dyDescent="0.25">
      <c r="D1377" s="78"/>
      <c r="E1377" s="78"/>
      <c r="F1377" s="78"/>
    </row>
    <row r="1378" spans="4:6" s="77" customFormat="1" x14ac:dyDescent="0.25">
      <c r="D1378" s="78"/>
      <c r="E1378" s="78"/>
      <c r="F1378" s="78"/>
    </row>
    <row r="1379" spans="4:6" s="77" customFormat="1" x14ac:dyDescent="0.25">
      <c r="D1379" s="78"/>
      <c r="E1379" s="78"/>
      <c r="F1379" s="78"/>
    </row>
    <row r="1380" spans="4:6" s="77" customFormat="1" x14ac:dyDescent="0.25">
      <c r="D1380" s="78"/>
      <c r="E1380" s="78"/>
      <c r="F1380" s="78"/>
    </row>
    <row r="1381" spans="4:6" s="77" customFormat="1" x14ac:dyDescent="0.25">
      <c r="D1381" s="78"/>
      <c r="E1381" s="78"/>
      <c r="F1381" s="78"/>
    </row>
    <row r="1382" spans="4:6" s="77" customFormat="1" x14ac:dyDescent="0.25">
      <c r="D1382" s="78"/>
      <c r="E1382" s="78"/>
      <c r="F1382" s="78"/>
    </row>
    <row r="1383" spans="4:6" s="77" customFormat="1" x14ac:dyDescent="0.25">
      <c r="D1383" s="78"/>
      <c r="E1383" s="78"/>
      <c r="F1383" s="78"/>
    </row>
    <row r="1384" spans="4:6" s="77" customFormat="1" x14ac:dyDescent="0.25">
      <c r="D1384" s="78"/>
      <c r="E1384" s="78"/>
      <c r="F1384" s="78"/>
    </row>
    <row r="1385" spans="4:6" s="77" customFormat="1" x14ac:dyDescent="0.25">
      <c r="D1385" s="78"/>
      <c r="E1385" s="78"/>
      <c r="F1385" s="78"/>
    </row>
    <row r="1386" spans="4:6" s="77" customFormat="1" x14ac:dyDescent="0.25">
      <c r="D1386" s="78"/>
      <c r="E1386" s="78"/>
      <c r="F1386" s="78"/>
    </row>
    <row r="1387" spans="4:6" s="77" customFormat="1" x14ac:dyDescent="0.25">
      <c r="D1387" s="78"/>
      <c r="E1387" s="78"/>
      <c r="F1387" s="78"/>
    </row>
    <row r="1388" spans="4:6" s="77" customFormat="1" x14ac:dyDescent="0.25">
      <c r="D1388" s="78"/>
      <c r="E1388" s="78"/>
      <c r="F1388" s="78"/>
    </row>
    <row r="1389" spans="4:6" s="77" customFormat="1" x14ac:dyDescent="0.25">
      <c r="D1389" s="78"/>
      <c r="E1389" s="78"/>
      <c r="F1389" s="78"/>
    </row>
    <row r="1390" spans="4:6" s="77" customFormat="1" x14ac:dyDescent="0.25">
      <c r="D1390" s="78"/>
      <c r="E1390" s="78"/>
      <c r="F1390" s="78"/>
    </row>
    <row r="1391" spans="4:6" s="77" customFormat="1" x14ac:dyDescent="0.25">
      <c r="D1391" s="78"/>
      <c r="E1391" s="78"/>
      <c r="F1391" s="78"/>
    </row>
    <row r="1392" spans="4:6" s="77" customFormat="1" x14ac:dyDescent="0.25">
      <c r="D1392" s="78"/>
      <c r="E1392" s="78"/>
      <c r="F1392" s="78"/>
    </row>
    <row r="1393" spans="4:6" s="77" customFormat="1" x14ac:dyDescent="0.25">
      <c r="D1393" s="78"/>
      <c r="E1393" s="78"/>
      <c r="F1393" s="78"/>
    </row>
    <row r="1394" spans="4:6" s="77" customFormat="1" x14ac:dyDescent="0.25">
      <c r="D1394" s="78"/>
      <c r="E1394" s="78"/>
      <c r="F1394" s="78"/>
    </row>
    <row r="1395" spans="4:6" s="77" customFormat="1" x14ac:dyDescent="0.25">
      <c r="D1395" s="78"/>
      <c r="E1395" s="78"/>
      <c r="F1395" s="78"/>
    </row>
    <row r="1396" spans="4:6" s="77" customFormat="1" x14ac:dyDescent="0.25">
      <c r="D1396" s="78"/>
      <c r="E1396" s="78"/>
      <c r="F1396" s="78"/>
    </row>
    <row r="1397" spans="4:6" s="77" customFormat="1" x14ac:dyDescent="0.25">
      <c r="D1397" s="78"/>
      <c r="E1397" s="78"/>
      <c r="F1397" s="78"/>
    </row>
    <row r="1398" spans="4:6" s="77" customFormat="1" x14ac:dyDescent="0.25">
      <c r="D1398" s="78"/>
      <c r="E1398" s="78"/>
      <c r="F1398" s="78"/>
    </row>
    <row r="1399" spans="4:6" s="77" customFormat="1" x14ac:dyDescent="0.25">
      <c r="D1399" s="78"/>
      <c r="E1399" s="78"/>
      <c r="F1399" s="78"/>
    </row>
    <row r="1400" spans="4:6" s="77" customFormat="1" x14ac:dyDescent="0.25">
      <c r="D1400" s="78"/>
      <c r="E1400" s="78"/>
      <c r="F1400" s="78"/>
    </row>
    <row r="1401" spans="4:6" s="77" customFormat="1" x14ac:dyDescent="0.25">
      <c r="D1401" s="78"/>
      <c r="E1401" s="78"/>
      <c r="F1401" s="78"/>
    </row>
    <row r="1402" spans="4:6" s="77" customFormat="1" x14ac:dyDescent="0.25">
      <c r="D1402" s="78"/>
      <c r="E1402" s="78"/>
      <c r="F1402" s="78"/>
    </row>
  </sheetData>
  <mergeCells count="1">
    <mergeCell ref="E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OMISTAJA;Pekka Manninen, Kajaanin Metsäpalvelu Oy</dc:creator>
  <cp:keywords>Laskuri</cp:keywords>
  <cp:lastModifiedBy>Pekka Manninen</cp:lastModifiedBy>
  <dcterms:created xsi:type="dcterms:W3CDTF">2022-01-16T20:52:34Z</dcterms:created>
  <dcterms:modified xsi:type="dcterms:W3CDTF">2022-01-28T07:11:46Z</dcterms:modified>
</cp:coreProperties>
</file>